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8580" activeTab="0"/>
  </bookViews>
  <sheets>
    <sheet name="bef_oszt" sheetId="1" r:id="rId1"/>
    <sheet name="ügyelet" sheetId="2" r:id="rId2"/>
    <sheet name="hiv_kszk" sheetId="3" r:id="rId3"/>
  </sheets>
  <definedNames>
    <definedName name="_xlnm.Print_Titles" localSheetId="0">'bef_oszt'!$1:$4</definedName>
    <definedName name="_xlnm.Print_Titles" localSheetId="2">'hiv_kszk'!$1:$3</definedName>
    <definedName name="_xlnm.Print_Titles" localSheetId="1">'ügyelet'!$1:$3</definedName>
    <definedName name="_xlnm.Print_Area" localSheetId="0">'bef_oszt'!$A$1:$R$162</definedName>
  </definedNames>
  <calcPr fullCalcOnLoad="1"/>
</workbook>
</file>

<file path=xl/sharedStrings.xml><?xml version="1.0" encoding="utf-8"?>
<sst xmlns="http://schemas.openxmlformats.org/spreadsheetml/2006/main" count="1568" uniqueCount="725">
  <si>
    <t>Záró</t>
  </si>
  <si>
    <t>Sorsz.</t>
  </si>
  <si>
    <t>Nyílv. tartási szám</t>
  </si>
  <si>
    <t>Bruttó érték</t>
  </si>
  <si>
    <t>Halmozott Értékcsökkenés</t>
  </si>
  <si>
    <t>Könyvszerinti nettó érték</t>
  </si>
  <si>
    <t>Leltár különbözet</t>
  </si>
  <si>
    <t>MEGNEVEZÉS</t>
  </si>
  <si>
    <t>DB</t>
  </si>
  <si>
    <t>Többlet</t>
  </si>
  <si>
    <t>Hiány</t>
  </si>
  <si>
    <t>szám</t>
  </si>
  <si>
    <t>db</t>
  </si>
  <si>
    <t>IMMATERIÁLIS JAVAK Vagyoni értékű jogok</t>
  </si>
  <si>
    <t>3/28/05</t>
  </si>
  <si>
    <t>Telefon belépési dij</t>
  </si>
  <si>
    <t>-</t>
  </si>
  <si>
    <t>T</t>
  </si>
  <si>
    <t>6/09/11132</t>
  </si>
  <si>
    <t>Könyvtári rendszer licenc jog</t>
  </si>
  <si>
    <t>Társulás vagyoni értékű jogok összesen</t>
  </si>
  <si>
    <t>IMMATERIÁLIS JAVAK szellemi termékek</t>
  </si>
  <si>
    <t>3/1142/08</t>
  </si>
  <si>
    <t>Jelzős Hszg-hez op rendszer és prg</t>
  </si>
  <si>
    <t>KSZK</t>
  </si>
  <si>
    <t>2/09/11142</t>
  </si>
  <si>
    <t>PKTT szolgáltató központ iratkezelő szoftver</t>
  </si>
  <si>
    <t>3/34/05</t>
  </si>
  <si>
    <t>Windows XP Home</t>
  </si>
  <si>
    <t>1/1154/07</t>
  </si>
  <si>
    <t xml:space="preserve">Office 2007 SB OEM </t>
  </si>
  <si>
    <t>Családsegítő PRG beszerzés Windows XP</t>
  </si>
  <si>
    <t>KSZK szellemi termék összesen</t>
  </si>
  <si>
    <t>4/11142/08</t>
  </si>
  <si>
    <t>Mozgó könyvtár operációs rendszer</t>
  </si>
  <si>
    <t>6.</t>
  </si>
  <si>
    <t>5/09/11142</t>
  </si>
  <si>
    <t>Városi könyvtár modul</t>
  </si>
  <si>
    <t>9.</t>
  </si>
  <si>
    <t>3/36/05</t>
  </si>
  <si>
    <t>Office 2003</t>
  </si>
  <si>
    <t>Társulás szellemi termék összesen</t>
  </si>
  <si>
    <t>0-ra irt szellemi termékek</t>
  </si>
  <si>
    <t>14.</t>
  </si>
  <si>
    <t>3./5./5</t>
  </si>
  <si>
    <t>Szoftver</t>
  </si>
  <si>
    <t>H</t>
  </si>
  <si>
    <t>15.</t>
  </si>
  <si>
    <t>16.</t>
  </si>
  <si>
    <t>1./1154/07</t>
  </si>
  <si>
    <t>Számítógép Prg  HEFOP pályázaatból</t>
  </si>
  <si>
    <t>Hivatal szellemi termék összesen</t>
  </si>
  <si>
    <t>Szellemi termékek mindösszesen</t>
  </si>
  <si>
    <t>IMMATERIÁLIS JAVAK ÖSSZESEN</t>
  </si>
  <si>
    <t>Ingatlanok és kapcsolódó vagyoni értékű jogok</t>
  </si>
  <si>
    <t>3.1234./06</t>
  </si>
  <si>
    <t>Települési járdák</t>
  </si>
  <si>
    <t>Polgár sport pálya felújjítás</t>
  </si>
  <si>
    <t>Társulás</t>
  </si>
  <si>
    <t>Ingatlanok és vagyoni értékű jogok összesen</t>
  </si>
  <si>
    <t>Gépek berendezések felszerelések</t>
  </si>
  <si>
    <t>Ügyviteli és számítástechnikai eszközök</t>
  </si>
  <si>
    <t>3/131112/08</t>
  </si>
  <si>
    <t>Jelzős HSZG hardwer</t>
  </si>
  <si>
    <t>4/131112/08</t>
  </si>
  <si>
    <t>Szünetmentes</t>
  </si>
  <si>
    <t>5/131112/08</t>
  </si>
  <si>
    <t>Jelzős HSZG számitógép komplett konfig</t>
  </si>
  <si>
    <t>3./1./05</t>
  </si>
  <si>
    <t>számítógép támogató szolgálat</t>
  </si>
  <si>
    <t>számítógép ÖNÓ</t>
  </si>
  <si>
    <t>3./1./5.</t>
  </si>
  <si>
    <t>Számítógép Családsegítő</t>
  </si>
  <si>
    <t xml:space="preserve"> KSZK Ügyviteli és számítástechnikai eszközök</t>
  </si>
  <si>
    <t>3./29./05</t>
  </si>
  <si>
    <t>Fénymásoló</t>
  </si>
  <si>
    <t>3./3./05.</t>
  </si>
  <si>
    <t>Nyomtató lézer</t>
  </si>
  <si>
    <t>3./34./05</t>
  </si>
  <si>
    <t>Windows XP. Home</t>
  </si>
  <si>
    <t>3./36/05</t>
  </si>
  <si>
    <t>3./4./05</t>
  </si>
  <si>
    <t>Monitor</t>
  </si>
  <si>
    <t>számítógép / irodavetzetői  iroda /</t>
  </si>
  <si>
    <t>1/13131/08</t>
  </si>
  <si>
    <t>Xerox multifunkcionális készülék</t>
  </si>
  <si>
    <t>11.</t>
  </si>
  <si>
    <t>12.</t>
  </si>
  <si>
    <t>Számítógép</t>
  </si>
  <si>
    <t>13.</t>
  </si>
  <si>
    <t>3./2./06</t>
  </si>
  <si>
    <t>Projektor</t>
  </si>
  <si>
    <t>17.</t>
  </si>
  <si>
    <t>3. /34./ 05.</t>
  </si>
  <si>
    <t>18.</t>
  </si>
  <si>
    <t>20.</t>
  </si>
  <si>
    <t>3./5./06</t>
  </si>
  <si>
    <t>Telefon központ</t>
  </si>
  <si>
    <t>21.</t>
  </si>
  <si>
    <t>3./6./06</t>
  </si>
  <si>
    <t>Érintőképerenyős információ</t>
  </si>
  <si>
    <t>3./2./05</t>
  </si>
  <si>
    <t>Nyomtató mátrix</t>
  </si>
  <si>
    <t>1/13131/07</t>
  </si>
  <si>
    <t>notebook acer</t>
  </si>
  <si>
    <t xml:space="preserve"> Hivatal Ügyviteli és számítástechnikai eszközök</t>
  </si>
  <si>
    <t>1.</t>
  </si>
  <si>
    <t>6/131112/08</t>
  </si>
  <si>
    <t>Mozgó könyvtár számtechn berend</t>
  </si>
  <si>
    <t>2.</t>
  </si>
  <si>
    <t>7/131112/08</t>
  </si>
  <si>
    <t>Mozgó könyvtár switch, nyomtató</t>
  </si>
  <si>
    <t>22.</t>
  </si>
  <si>
    <t>23.</t>
  </si>
  <si>
    <t>24.</t>
  </si>
  <si>
    <t>25.</t>
  </si>
  <si>
    <t>26.</t>
  </si>
  <si>
    <t>3./35./05</t>
  </si>
  <si>
    <t>Lap Top</t>
  </si>
  <si>
    <t>27.</t>
  </si>
  <si>
    <t>28.</t>
  </si>
  <si>
    <t>29.</t>
  </si>
  <si>
    <t>Tanács Ügyviteli és számítástechnikai eszközök</t>
  </si>
  <si>
    <t>Ügyviteli és számítástechnikai eszközök összesen</t>
  </si>
  <si>
    <t>Egyéb gépek berendezések és felszerelések</t>
  </si>
  <si>
    <t>3./33./05</t>
  </si>
  <si>
    <t>Televízió</t>
  </si>
  <si>
    <t>3./37./05</t>
  </si>
  <si>
    <t>Telefon/ fax</t>
  </si>
  <si>
    <t>3/09/131122</t>
  </si>
  <si>
    <t>Hűtőszekrény SCH 600N Inox ( konyha)</t>
  </si>
  <si>
    <t>4/09/131122</t>
  </si>
  <si>
    <t>Fagyasztóláda EL/ZA ECN501/ZFC350WB</t>
  </si>
  <si>
    <t>9/131122/08</t>
  </si>
  <si>
    <t>Elektromos olajsütő Konyha</t>
  </si>
  <si>
    <t>4/2011</t>
  </si>
  <si>
    <t>E-23 tipusú elektromos galuskaszaggató</t>
  </si>
  <si>
    <t>3/2011</t>
  </si>
  <si>
    <t>Nagykonyhai sütő ( Tgyháza ovi )</t>
  </si>
  <si>
    <t>4/131122/08</t>
  </si>
  <si>
    <t>Nokia 3120 + kártya telefon jelzős HSZG gondozotti</t>
  </si>
  <si>
    <t>5/131122/08</t>
  </si>
  <si>
    <t>Nokia 3120 + kártya telefon jelzős HSZG gondozói</t>
  </si>
  <si>
    <t>6/131122/08</t>
  </si>
  <si>
    <t>készenléti táska jelzős HSZG</t>
  </si>
  <si>
    <t>7/131122/08</t>
  </si>
  <si>
    <t>Kerékpár Pannon</t>
  </si>
  <si>
    <t>3/2010/131</t>
  </si>
  <si>
    <t>Konyha tároló állvány</t>
  </si>
  <si>
    <t>2/2011</t>
  </si>
  <si>
    <t>RKG 400 Gázüzemű főzőüst</t>
  </si>
  <si>
    <t>KSZK egyéb gép berend</t>
  </si>
  <si>
    <t>3./38./05</t>
  </si>
  <si>
    <t>Spirálozó gép</t>
  </si>
  <si>
    <t>3./32/05</t>
  </si>
  <si>
    <t>Tábla 200x 100 cm</t>
  </si>
  <si>
    <t>3./39/05</t>
  </si>
  <si>
    <t>Baba Ház</t>
  </si>
  <si>
    <t>3./40/05</t>
  </si>
  <si>
    <t>Talpas gerenda</t>
  </si>
  <si>
    <t>3./43/05</t>
  </si>
  <si>
    <t>Mobil vegyi fülke</t>
  </si>
  <si>
    <t>8/131122/08</t>
  </si>
  <si>
    <t>Tanács egyéb gép berend</t>
  </si>
  <si>
    <t>3./26./05</t>
  </si>
  <si>
    <t xml:space="preserve">GPS </t>
  </si>
  <si>
    <t>Pult</t>
  </si>
  <si>
    <t>3./44/05</t>
  </si>
  <si>
    <t>Dekorációs elemek</t>
  </si>
  <si>
    <t>Hivatal egyéb gép berend</t>
  </si>
  <si>
    <t>3./1./06</t>
  </si>
  <si>
    <t>Fényképezőgép</t>
  </si>
  <si>
    <t>3./3./06</t>
  </si>
  <si>
    <t>Térfigyelő rendszer</t>
  </si>
  <si>
    <t>Egyéb gépek berendezések összesen</t>
  </si>
  <si>
    <t>Gépek berendezések összesen</t>
  </si>
  <si>
    <t>2/132112/08</t>
  </si>
  <si>
    <t>LGE-697 Volkswagen Caddy</t>
  </si>
  <si>
    <t>1/09/132113</t>
  </si>
  <si>
    <t>LKU-775 Volkswagen Transporter</t>
  </si>
  <si>
    <t>3./30./05</t>
  </si>
  <si>
    <t>JNT - 647 IVECO 40 C13 Busz</t>
  </si>
  <si>
    <t>JNT - 647 IVECO 40 C13 Busz kieg fűtés</t>
  </si>
  <si>
    <t>3.31./05</t>
  </si>
  <si>
    <t>JVF - 340 AUTOSAN A 1010T busz</t>
  </si>
  <si>
    <t>Járművek Összesen</t>
  </si>
  <si>
    <t>HIV</t>
  </si>
  <si>
    <t>beszerzés, aktiválás ideje</t>
  </si>
  <si>
    <t>3./5./05</t>
  </si>
  <si>
    <t>közokt int</t>
  </si>
  <si>
    <t>4.</t>
  </si>
  <si>
    <t>5.</t>
  </si>
  <si>
    <t xml:space="preserve">átadandó a településeknek </t>
  </si>
  <si>
    <t>30.</t>
  </si>
  <si>
    <t>Tourinform</t>
  </si>
  <si>
    <t>Mozgókönyvt.települései</t>
  </si>
  <si>
    <t>Szoc.konyha Polgár</t>
  </si>
  <si>
    <t>szoc.konyha Polgár</t>
  </si>
  <si>
    <t>Tgyháza Ovi.</t>
  </si>
  <si>
    <t>2005.112.29</t>
  </si>
  <si>
    <t>közoktatási int</t>
  </si>
  <si>
    <t>Fűkasza Stil 400</t>
  </si>
  <si>
    <t>Polgár</t>
  </si>
  <si>
    <t>Járművek</t>
  </si>
  <si>
    <t>Társulás tulajdonában lévő eszközök</t>
  </si>
  <si>
    <t>Üzemeltetésre átvett immateriális javak vagyoni értékű jogok</t>
  </si>
  <si>
    <t>3./9./05</t>
  </si>
  <si>
    <t>Telefon belépési díj</t>
  </si>
  <si>
    <t>gyermekjóléti sz</t>
  </si>
  <si>
    <t>3./10./05</t>
  </si>
  <si>
    <t>Windows 98 HU OEM</t>
  </si>
  <si>
    <t>3./12./07</t>
  </si>
  <si>
    <t>számítógép PRG</t>
  </si>
  <si>
    <t>Konfig.Cyrix 120+Win95 OEM +Works 4.0</t>
  </si>
  <si>
    <t>3./22./08</t>
  </si>
  <si>
    <t>intézm.</t>
  </si>
  <si>
    <t xml:space="preserve"> </t>
  </si>
  <si>
    <t>Használó
megjegyzés</t>
  </si>
  <si>
    <t>Üzemeltetésre átvett immateriális javak vagyoni értékű jogok összesen</t>
  </si>
  <si>
    <t>ÜZEMELTETÉSRE ÁTVETT ESZKÖZÖK</t>
  </si>
  <si>
    <t>3./18./05</t>
  </si>
  <si>
    <t>internet eszköz antennával</t>
  </si>
  <si>
    <t>gyermekjóléti sz.</t>
  </si>
  <si>
    <t>3./13./05</t>
  </si>
  <si>
    <t>nyomtató</t>
  </si>
  <si>
    <t>fénymásoló</t>
  </si>
  <si>
    <t>3./11./05</t>
  </si>
  <si>
    <t>számítógép</t>
  </si>
  <si>
    <t xml:space="preserve">Egyéb gépek berendezések </t>
  </si>
  <si>
    <t>3./19./05</t>
  </si>
  <si>
    <t>számitógép asztal</t>
  </si>
  <si>
    <t>3./20./05</t>
  </si>
  <si>
    <t>fiókos szekrény</t>
  </si>
  <si>
    <t>családsegítő sz.</t>
  </si>
  <si>
    <t>3./15./05</t>
  </si>
  <si>
    <t>iróasztal</t>
  </si>
  <si>
    <t>gyermekjóléti szolg</t>
  </si>
  <si>
    <t>3./23./05</t>
  </si>
  <si>
    <t>kárpitozott szék</t>
  </si>
  <si>
    <t>gyermekjóléti, családsegítői sz</t>
  </si>
  <si>
    <t>3./16./05</t>
  </si>
  <si>
    <t>szekrénysor</t>
  </si>
  <si>
    <t>3.17./05</t>
  </si>
  <si>
    <t>tárgyaló asztal</t>
  </si>
  <si>
    <t>3./21./05</t>
  </si>
  <si>
    <t>beépített szekrény</t>
  </si>
  <si>
    <t>3./8./05</t>
  </si>
  <si>
    <t>Kerékpár</t>
  </si>
  <si>
    <t>3./24./05</t>
  </si>
  <si>
    <t>3./25./05</t>
  </si>
  <si>
    <t>számítógép komplett konfig</t>
  </si>
  <si>
    <t xml:space="preserve"> Üzemeltetésre átvett gépek berendezések </t>
  </si>
  <si>
    <t xml:space="preserve"> Üzemeltetésre átvett gépek berendezések összesen</t>
  </si>
  <si>
    <t>ÜZEMELTETÉSRE ÁTVETT ESZKÖZÖK ÖSSZ.</t>
  </si>
  <si>
    <t>megnevezés</t>
  </si>
  <si>
    <t xml:space="preserve">számológép </t>
  </si>
  <si>
    <t>Hivatal</t>
  </si>
  <si>
    <t>menyiségi egység</t>
  </si>
  <si>
    <t>Tűzőgép</t>
  </si>
  <si>
    <t>tűzőgép laco 4100</t>
  </si>
  <si>
    <t>lyukasztó</t>
  </si>
  <si>
    <t>lyukasztó nagy</t>
  </si>
  <si>
    <t>CD boksz álló</t>
  </si>
  <si>
    <t>Hauser magnós rádió</t>
  </si>
  <si>
    <t>Sony ICD dikatfon</t>
  </si>
  <si>
    <t>Headset</t>
  </si>
  <si>
    <t>elemtöltő</t>
  </si>
  <si>
    <t>iratmegsemmisítő</t>
  </si>
  <si>
    <t>elosztó, hosszabbító</t>
  </si>
  <si>
    <t>irattálca</t>
  </si>
  <si>
    <t>Hűtő Zanussi</t>
  </si>
  <si>
    <t>110 l-es kuka</t>
  </si>
  <si>
    <t>létra</t>
  </si>
  <si>
    <t>Álló fém hamuzó</t>
  </si>
  <si>
    <t>ventilátor</t>
  </si>
  <si>
    <t>Vezetői forgószék</t>
  </si>
  <si>
    <t>Távirányítós ventilátor</t>
  </si>
  <si>
    <t>CD boksz fekvő</t>
  </si>
  <si>
    <t>számítógép asztal</t>
  </si>
  <si>
    <t>Telefon Sagem</t>
  </si>
  <si>
    <t>iratpolc</t>
  </si>
  <si>
    <t xml:space="preserve">Fali iratpolc </t>
  </si>
  <si>
    <t>aszatli számológép Canon</t>
  </si>
  <si>
    <t>aszatli számológép Sharp  EL2607</t>
  </si>
  <si>
    <t>Xerox PE 220 multifunkc.</t>
  </si>
  <si>
    <t xml:space="preserve">Telefon Panasonic </t>
  </si>
  <si>
    <t>Bútorszéf</t>
  </si>
  <si>
    <t>Pénzkazetta</t>
  </si>
  <si>
    <t>Philips faxos telefon</t>
  </si>
  <si>
    <t>Panasonic telefon</t>
  </si>
  <si>
    <t>Forgószék kék</t>
  </si>
  <si>
    <t>Fémvázas szék</t>
  </si>
  <si>
    <t>Előszoba fal ( folyasó )</t>
  </si>
  <si>
    <t>Tork papirtörölköző tartó</t>
  </si>
  <si>
    <t>Porszívó</t>
  </si>
  <si>
    <t>Tork szappan adagoló</t>
  </si>
  <si>
    <t>flip chart tábla</t>
  </si>
  <si>
    <t>vetítő vászon projektorhoz</t>
  </si>
  <si>
    <t>Álló fogas</t>
  </si>
  <si>
    <t>műanyag tálca</t>
  </si>
  <si>
    <t>fém tálca</t>
  </si>
  <si>
    <t>konyharuha</t>
  </si>
  <si>
    <t>Arian főzőedény készlet</t>
  </si>
  <si>
    <t>Luminarc mély tányér</t>
  </si>
  <si>
    <t>Luminarc lapos tányér</t>
  </si>
  <si>
    <t>Luminarc kis tányér</t>
  </si>
  <si>
    <t>Teflon palacsinta sütő</t>
  </si>
  <si>
    <t>Kerámia sütőtál</t>
  </si>
  <si>
    <t>Kenyér piritó</t>
  </si>
  <si>
    <t>Központi irányítás</t>
  </si>
  <si>
    <t>Vízforraló</t>
  </si>
  <si>
    <t>Melegszendvics sütő</t>
  </si>
  <si>
    <t>kávés készlet állvánnyal</t>
  </si>
  <si>
    <t>capuccinós készlet állvánnyal</t>
  </si>
  <si>
    <t>edény szárító</t>
  </si>
  <si>
    <t>kézi mixer</t>
  </si>
  <si>
    <t>Tefal serpenyő</t>
  </si>
  <si>
    <t>Luminarc kávés csésze</t>
  </si>
  <si>
    <t>Luminarc kávés csésze alj</t>
  </si>
  <si>
    <t>micro sütő</t>
  </si>
  <si>
    <t>pálinkás pohár</t>
  </si>
  <si>
    <t>pezsgős kehely</t>
  </si>
  <si>
    <t>Teás csésze</t>
  </si>
  <si>
    <t>vizes pohár</t>
  </si>
  <si>
    <t>cukor tartó</t>
  </si>
  <si>
    <t>citromadagoló</t>
  </si>
  <si>
    <t>szedőkanál</t>
  </si>
  <si>
    <t>fakanál</t>
  </si>
  <si>
    <t>Nagy kés</t>
  </si>
  <si>
    <t>Dugóhuzó</t>
  </si>
  <si>
    <t>Evőkanál</t>
  </si>
  <si>
    <t>Villa</t>
  </si>
  <si>
    <t>kávés kanál</t>
  </si>
  <si>
    <t>éttermi kés</t>
  </si>
  <si>
    <t>süteményes villa</t>
  </si>
  <si>
    <t>kis kés</t>
  </si>
  <si>
    <t>Üveg kancsó</t>
  </si>
  <si>
    <t>1.lap</t>
  </si>
  <si>
    <t>Papír kosár</t>
  </si>
  <si>
    <t>műanyag fenyő</t>
  </si>
  <si>
    <t>fenyő égősor, díszek</t>
  </si>
  <si>
    <t>Parafa tábla</t>
  </si>
  <si>
    <t>íróasztal</t>
  </si>
  <si>
    <t>íróasztal toldás</t>
  </si>
  <si>
    <t>2.lap</t>
  </si>
  <si>
    <t>3.lap</t>
  </si>
  <si>
    <t xml:space="preserve">   T elosztó</t>
  </si>
  <si>
    <t>4.lap</t>
  </si>
  <si>
    <t>Orion karaoke dvd 6000</t>
  </si>
  <si>
    <t>Nemzeti színű zászló</t>
  </si>
  <si>
    <t>Mikrofon</t>
  </si>
  <si>
    <t>Termosz</t>
  </si>
  <si>
    <t>asztal terítő</t>
  </si>
  <si>
    <t>Hűtőszekrény</t>
  </si>
  <si>
    <t>Törölkoző</t>
  </si>
  <si>
    <t>Kávéfőző</t>
  </si>
  <si>
    <t>5. lap</t>
  </si>
  <si>
    <t>tourinform</t>
  </si>
  <si>
    <t>Telefon</t>
  </si>
  <si>
    <t>Tv állvány</t>
  </si>
  <si>
    <t>Funai  videó lejátszó</t>
  </si>
  <si>
    <t>Ügyelet</t>
  </si>
  <si>
    <t>öltöző szekrény</t>
  </si>
  <si>
    <t>pad</t>
  </si>
  <si>
    <t>szék</t>
  </si>
  <si>
    <t>tork szappan adagoló</t>
  </si>
  <si>
    <t>kis neon vizsgáló lámpa</t>
  </si>
  <si>
    <t>fogas</t>
  </si>
  <si>
    <t>álló lámpa</t>
  </si>
  <si>
    <t>gurulós vizsgáló agy matraccal</t>
  </si>
  <si>
    <t>ágyhoz fellépő</t>
  </si>
  <si>
    <t>vezeték nélküli csengő 2 db beltéri egséggel</t>
  </si>
  <si>
    <t>Pabnasonic telefon készülék</t>
  </si>
  <si>
    <t>korházi éjjeli szekrény</t>
  </si>
  <si>
    <t>szemetes</t>
  </si>
  <si>
    <t>üvegezett görgős állvány</t>
  </si>
  <si>
    <t>Elosztó</t>
  </si>
  <si>
    <t>iró asztal</t>
  </si>
  <si>
    <t>forgószék</t>
  </si>
  <si>
    <t>műanyag szék</t>
  </si>
  <si>
    <t>4  ajtós zárható szekrény</t>
  </si>
  <si>
    <t xml:space="preserve"> Zárható üveges szekrényüveges szekrény</t>
  </si>
  <si>
    <t>Accu Chjec vércukorszint mérő</t>
  </si>
  <si>
    <t>Vérnyomásmérő</t>
  </si>
  <si>
    <t xml:space="preserve">reflex kalapács </t>
  </si>
  <si>
    <t>Párásító</t>
  </si>
  <si>
    <t>Mini Tach II szett</t>
  </si>
  <si>
    <t>F-200 aerosol terápia készlet</t>
  </si>
  <si>
    <t>lélegeztető ballon szett</t>
  </si>
  <si>
    <t>szülés levezető szett</t>
  </si>
  <si>
    <t>porcelán tál</t>
  </si>
  <si>
    <t>mosogató szekrény</t>
  </si>
  <si>
    <t>Papír törölköző adagoló nagy</t>
  </si>
  <si>
    <t>Tükör</t>
  </si>
  <si>
    <t>Hűtő</t>
  </si>
  <si>
    <t>asztal</t>
  </si>
  <si>
    <t>infuziós állvány+ kosár</t>
  </si>
  <si>
    <t>görgős betegágy matraccal</t>
  </si>
  <si>
    <t xml:space="preserve">db </t>
  </si>
  <si>
    <t>hűtő</t>
  </si>
  <si>
    <t>Micro sütő Galanz</t>
  </si>
  <si>
    <t>Fali polc</t>
  </si>
  <si>
    <t>Falra szerelt asztal</t>
  </si>
  <si>
    <t>nyitott polcos szekrény</t>
  </si>
  <si>
    <t>gurulós korházi müszer kocsi</t>
  </si>
  <si>
    <t>kávéfőző</t>
  </si>
  <si>
    <t>mobil zuhanykabin</t>
  </si>
  <si>
    <t>fotel</t>
  </si>
  <si>
    <t>szkenner</t>
  </si>
  <si>
    <t>heverő</t>
  </si>
  <si>
    <t>fali szőnyeg</t>
  </si>
  <si>
    <t>Aeg vasaló</t>
  </si>
  <si>
    <t>porszívó samsung</t>
  </si>
  <si>
    <t>gurulós fém állvány</t>
  </si>
  <si>
    <t>két ajtós TV szekrény</t>
  </si>
  <si>
    <t>Thomson TV</t>
  </si>
  <si>
    <t>szennyes tartó</t>
  </si>
  <si>
    <t>kerek asztal</t>
  </si>
  <si>
    <t>Vasaló állvány</t>
  </si>
  <si>
    <t>dohányzó asztal</t>
  </si>
  <si>
    <t>TV állvány</t>
  </si>
  <si>
    <t>Daewo TV</t>
  </si>
  <si>
    <t>Samsung videó</t>
  </si>
  <si>
    <t xml:space="preserve">Philips műholdas beltéri </t>
  </si>
  <si>
    <t>vasaló</t>
  </si>
  <si>
    <t>defibrillátor</t>
  </si>
  <si>
    <t>sürgősségi táska</t>
  </si>
  <si>
    <t>EKG készülék</t>
  </si>
  <si>
    <t>négyfiókos íróaszatal konténer</t>
  </si>
  <si>
    <t>iróasztal lámpa</t>
  </si>
  <si>
    <t xml:space="preserve">   6 csatlakozó elosztó</t>
  </si>
  <si>
    <t xml:space="preserve">  3 csatlakozó elosztó</t>
  </si>
  <si>
    <t xml:space="preserve">  4 csatlakozó elosztó</t>
  </si>
  <si>
    <t>két ajtós zárható szekrény</t>
  </si>
  <si>
    <t>Tűzoltó készülék</t>
  </si>
  <si>
    <t>Thomson CD-s rádió</t>
  </si>
  <si>
    <t>Pipacsos kép</t>
  </si>
  <si>
    <t>Clatronic vasaló</t>
  </si>
  <si>
    <t>Pendrive</t>
  </si>
  <si>
    <t xml:space="preserve">  5 csatlakozó elosztó</t>
  </si>
  <si>
    <t>Fuji A 170 fényképezőgép</t>
  </si>
  <si>
    <t>KSZK Központi irányítás</t>
  </si>
  <si>
    <t>KSZK HSZG</t>
  </si>
  <si>
    <t>kerékpár tároló</t>
  </si>
  <si>
    <t>vágógép</t>
  </si>
  <si>
    <t>vérnyomásmérő</t>
  </si>
  <si>
    <t>húsvéti  dekorációs készlet</t>
  </si>
  <si>
    <t xml:space="preserve">  50 m-es hosszabbító</t>
  </si>
  <si>
    <t>bordó fémvázas szék</t>
  </si>
  <si>
    <t>Cégtábla</t>
  </si>
  <si>
    <t>KSZK Támogató sz.</t>
  </si>
  <si>
    <t>KSZK Újtikos teleph.</t>
  </si>
  <si>
    <t>irodai fémszett 7db-s</t>
  </si>
  <si>
    <t>KSZK Tgyháza teleph</t>
  </si>
  <si>
    <t>MS Windows 7. HUN. Op rendszer</t>
  </si>
  <si>
    <t>3/34/12</t>
  </si>
  <si>
    <t>1/1154/12</t>
  </si>
  <si>
    <t>MS Office 2010. Hun irodai</t>
  </si>
  <si>
    <t>19.</t>
  </si>
  <si>
    <t>31.</t>
  </si>
  <si>
    <t>32.</t>
  </si>
  <si>
    <t>3./1./.12</t>
  </si>
  <si>
    <t xml:space="preserve">Számitógép </t>
  </si>
  <si>
    <t>gyermekjóléti szolgálat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</si>
  <si>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</si>
  <si>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</si>
  <si>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</si>
  <si>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</si>
  <si>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</si>
  <si>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</si>
  <si>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</si>
  <si>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</si>
  <si>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</si>
  <si>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</si>
  <si>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</si>
  <si>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</si>
  <si>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</si>
  <si>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</si>
  <si>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</si>
  <si>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</si>
  <si>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</si>
  <si>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</si>
  <si>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</si>
  <si>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</si>
  <si>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</si>
  <si>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</si>
  <si>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</si>
  <si>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</si>
  <si>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</si>
  <si>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</si>
  <si>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</si>
  <si>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</si>
  <si>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</si>
  <si>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</si>
  <si>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</si>
  <si>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</si>
  <si>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</si>
  <si>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</si>
  <si>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</si>
  <si>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</si>
  <si>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</si>
  <si>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</si>
  <si>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</si>
  <si>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</si>
  <si>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</si>
  <si>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</si>
  <si>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</si>
  <si>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</si>
  <si>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</si>
  <si>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</si>
  <si>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</si>
  <si>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</si>
  <si>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</si>
  <si>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</si>
  <si>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</si>
  <si>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</si>
  <si>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</si>
  <si>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</si>
  <si>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</si>
  <si>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</si>
  <si>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</si>
  <si>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</si>
  <si>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</si>
  <si>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</si>
  <si>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</si>
  <si>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</si>
  <si>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</si>
  <si>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</si>
  <si>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</si>
  <si>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</si>
  <si>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</si>
  <si>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</si>
  <si>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</si>
  <si>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</si>
  <si>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</si>
  <si>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</si>
  <si>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</si>
  <si>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</si>
  <si>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</si>
  <si>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</si>
  <si>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</si>
  <si>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</si>
  <si>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mennyiség</t>
  </si>
  <si>
    <t>KSZK család- segítő sz</t>
  </si>
  <si>
    <t>Szociopoli társasjáték</t>
  </si>
  <si>
    <t xml:space="preserve">Forgószék </t>
  </si>
  <si>
    <t>Dohányzó asztal</t>
  </si>
  <si>
    <t>Kép</t>
  </si>
  <si>
    <t>étkészlet 19 db-s</t>
  </si>
  <si>
    <t>evőeszköz készlet 18 db-s</t>
  </si>
  <si>
    <t>Asztalitenisz készlet</t>
  </si>
  <si>
    <t>KSZK gyermek- jóléti sz.</t>
  </si>
  <si>
    <t xml:space="preserve">  8 csatlakozó elosztó</t>
  </si>
  <si>
    <t>Cd lejátszó</t>
  </si>
  <si>
    <t>Fotel</t>
  </si>
  <si>
    <t>Társasjátélk</t>
  </si>
  <si>
    <t>Hulla-hop karika</t>
  </si>
  <si>
    <t>Simba ütő szett</t>
  </si>
  <si>
    <t>Tollasütő szett</t>
  </si>
  <si>
    <t>Ugráló kötél</t>
  </si>
  <si>
    <t>Labda</t>
  </si>
  <si>
    <t>KSZK ÖNO</t>
  </si>
  <si>
    <t>KSZK Szoc konyha</t>
  </si>
  <si>
    <t>Kerti pad</t>
  </si>
  <si>
    <t>műanyag székes pad</t>
  </si>
  <si>
    <t>Függöny karnis</t>
  </si>
  <si>
    <t>fali fogas</t>
  </si>
  <si>
    <t>kanapé</t>
  </si>
  <si>
    <t>Függöny</t>
  </si>
  <si>
    <t>Függöny sötétitő</t>
  </si>
  <si>
    <t>Szekrény vitrines</t>
  </si>
  <si>
    <t>Dekorációs tárgyak</t>
  </si>
  <si>
    <t xml:space="preserve">Kézimunkák </t>
  </si>
  <si>
    <t>Régiségek</t>
  </si>
  <si>
    <t>Mágnestábla</t>
  </si>
  <si>
    <t>Falitartó  textil</t>
  </si>
  <si>
    <t>Faliujság</t>
  </si>
  <si>
    <t>terítő piros</t>
  </si>
  <si>
    <t>ágytakaró</t>
  </si>
  <si>
    <t>díszpárna</t>
  </si>
  <si>
    <t>Komód</t>
  </si>
  <si>
    <t>Kancsó</t>
  </si>
  <si>
    <t>Hang lemezek</t>
  </si>
  <si>
    <t xml:space="preserve">szerszámos láda </t>
  </si>
  <si>
    <t>tolószék</t>
  </si>
  <si>
    <t>szekrény</t>
  </si>
  <si>
    <t>Könyvespolc</t>
  </si>
  <si>
    <t>Ülő garnitúra 1+2 bézs</t>
  </si>
  <si>
    <t>Személy mérleg</t>
  </si>
  <si>
    <t>Kazettás magnó</t>
  </si>
  <si>
    <t>Könyvek adományból</t>
  </si>
  <si>
    <t>Talpmasszázs szőnyeg</t>
  </si>
  <si>
    <t>Szőnyeg</t>
  </si>
  <si>
    <t>Függöny pálca</t>
  </si>
  <si>
    <t>Fali polc műanyag</t>
  </si>
  <si>
    <t>Szennyes Kosár</t>
  </si>
  <si>
    <t>3.</t>
  </si>
  <si>
    <t>lepedő</t>
  </si>
  <si>
    <t>Diszeterítő kicsi</t>
  </si>
  <si>
    <t>Székre huzat</t>
  </si>
  <si>
    <t>Gyerekülés</t>
  </si>
  <si>
    <t>Bogrács + állvány</t>
  </si>
  <si>
    <t>Zászló fekete</t>
  </si>
  <si>
    <t xml:space="preserve">Szerszámok Kalapács, harapó- csipőfogó, </t>
  </si>
  <si>
    <t>Kerti szerszám,</t>
  </si>
  <si>
    <t>Fenyő talp</t>
  </si>
  <si>
    <t>napernyő</t>
  </si>
  <si>
    <t>kulcs tartó szekrény</t>
  </si>
  <si>
    <t>ruhás kosár</t>
  </si>
  <si>
    <t>vasaló állvány</t>
  </si>
  <si>
    <t>Újságtartó</t>
  </si>
  <si>
    <t>szárító állvány</t>
  </si>
  <si>
    <t xml:space="preserve">Asztal </t>
  </si>
  <si>
    <t>Pléd</t>
  </si>
  <si>
    <t>Fehér köppeny</t>
  </si>
  <si>
    <t>Sarok ülő garnbitúra+ fotel</t>
  </si>
  <si>
    <t>Heverő</t>
  </si>
  <si>
    <t>Varró gép</t>
  </si>
  <si>
    <t>Hokedli</t>
  </si>
  <si>
    <t xml:space="preserve">dvd lejátszó </t>
  </si>
  <si>
    <t>Videó lejátszó</t>
  </si>
  <si>
    <t>DVD film</t>
  </si>
  <si>
    <t>ágytál</t>
  </si>
  <si>
    <t>Kés</t>
  </si>
  <si>
    <t>Kés nagy</t>
  </si>
  <si>
    <t xml:space="preserve">Bárd </t>
  </si>
  <si>
    <t>Kávés kanál</t>
  </si>
  <si>
    <t>szedő kanál</t>
  </si>
  <si>
    <t>Kanál spicc</t>
  </si>
  <si>
    <t>konzervnyitó</t>
  </si>
  <si>
    <t xml:space="preserve">kávés csésze </t>
  </si>
  <si>
    <t>kávés pohár</t>
  </si>
  <si>
    <t>Turmix gép</t>
  </si>
  <si>
    <t>Tálca</t>
  </si>
  <si>
    <t>7.</t>
  </si>
  <si>
    <t xml:space="preserve">Tányér mély </t>
  </si>
  <si>
    <t>Tányér lapos</t>
  </si>
  <si>
    <t>Tányér kicsi</t>
  </si>
  <si>
    <t>műanyag tál</t>
  </si>
  <si>
    <t>Tányér kompótos</t>
  </si>
  <si>
    <t>Tésztaszűrő</t>
  </si>
  <si>
    <t>vágódeszka</t>
  </si>
  <si>
    <t>műanyag asztal</t>
  </si>
  <si>
    <t>gyúró tábla</t>
  </si>
  <si>
    <t>Konyha szekrény</t>
  </si>
  <si>
    <t xml:space="preserve">mosógép </t>
  </si>
  <si>
    <t>Tálaló polc</t>
  </si>
  <si>
    <t>Tálaló szekrény</t>
  </si>
  <si>
    <t>Kenyér szeletelő kés</t>
  </si>
  <si>
    <t>Szalvéta tartó</t>
  </si>
  <si>
    <t>kenyérszeletelő gép</t>
  </si>
  <si>
    <t>só- borstartó</t>
  </si>
  <si>
    <t>műanyag kosár nagy</t>
  </si>
  <si>
    <t>műanyag kosár kicsi</t>
  </si>
  <si>
    <t>Leveses tál</t>
  </si>
  <si>
    <t>Adag tányér lapos</t>
  </si>
  <si>
    <t>Adag tányér mély</t>
  </si>
  <si>
    <t>Adag tányér kompótos</t>
  </si>
  <si>
    <t>Pecsenyés tál</t>
  </si>
  <si>
    <t>evőeszkoz tartó</t>
  </si>
  <si>
    <t>habüst+keverő+lapát</t>
  </si>
  <si>
    <t>Kenyeres kosár nagy</t>
  </si>
  <si>
    <t>Kenyér kosár asztali</t>
  </si>
  <si>
    <t>ételmintás üveg</t>
  </si>
  <si>
    <t>Asztal fém</t>
  </si>
  <si>
    <t>Tároló szekrény</t>
  </si>
  <si>
    <t>nagy konyhai tálca</t>
  </si>
  <si>
    <t>Lapát kanál</t>
  </si>
  <si>
    <t>Hús villa</t>
  </si>
  <si>
    <t>ételmintás csipesz</t>
  </si>
  <si>
    <t>tojás szeletelő</t>
  </si>
  <si>
    <t>habverő nagyüzemi</t>
  </si>
  <si>
    <t>Burgonyatörő kézi</t>
  </si>
  <si>
    <t>Tölcsér</t>
  </si>
  <si>
    <t>Fűszertartó</t>
  </si>
  <si>
    <t>szaggató ( pogácsa, linzer)</t>
  </si>
  <si>
    <t>szita</t>
  </si>
  <si>
    <t>Nagyüzemi konzervnyitó</t>
  </si>
  <si>
    <t>Fali szekrény</t>
  </si>
  <si>
    <t>Melegentartó púlt</t>
  </si>
  <si>
    <t>Tárolópolc</t>
  </si>
  <si>
    <t>Galuska szaggató kézi</t>
  </si>
  <si>
    <t>Tepsi</t>
  </si>
  <si>
    <t>műanyag tál 10 l-es</t>
  </si>
  <si>
    <t>rozsdamentes tál</t>
  </si>
  <si>
    <t>Műanyag dézsa</t>
  </si>
  <si>
    <t>Serpenyő</t>
  </si>
  <si>
    <t xml:space="preserve">Nyújtófa </t>
  </si>
  <si>
    <t>Fakanál</t>
  </si>
  <si>
    <t>Nyeles dupla szűrő</t>
  </si>
  <si>
    <t>Nagyüzemi merőkanál</t>
  </si>
  <si>
    <t>Nagyüzemi szűrő</t>
  </si>
  <si>
    <t>Fedő nagy</t>
  </si>
  <si>
    <t>Inox lábas</t>
  </si>
  <si>
    <t>Alu lábas</t>
  </si>
  <si>
    <t>Inox fazék</t>
  </si>
  <si>
    <t>Alu fazék</t>
  </si>
  <si>
    <t>Szűrő</t>
  </si>
  <si>
    <t>Inox nyeles lábas</t>
  </si>
  <si>
    <t>Teflon nyeles lábas</t>
  </si>
  <si>
    <t>Inox szűrő</t>
  </si>
  <si>
    <t>Teaszűrő</t>
  </si>
  <si>
    <t>Étel szállító kézi kocsi</t>
  </si>
  <si>
    <t>Szállító edény</t>
  </si>
  <si>
    <t>Szállító láda ételhordókhoz</t>
  </si>
  <si>
    <t>Fagyasztó láda</t>
  </si>
  <si>
    <t>Kézi kocsi</t>
  </si>
  <si>
    <t>komód három fiókos</t>
  </si>
  <si>
    <t>szakács kés</t>
  </si>
  <si>
    <t>fenő acél</t>
  </si>
  <si>
    <t>Kloffoló</t>
  </si>
  <si>
    <t>Műanyag tároló</t>
  </si>
  <si>
    <t>Nagyüzemi húsdaráló</t>
  </si>
  <si>
    <t>Polc</t>
  </si>
  <si>
    <t>Mérleg asztali</t>
  </si>
  <si>
    <t>Mázsa + súlyok</t>
  </si>
  <si>
    <t>Raklap</t>
  </si>
  <si>
    <t>Dobogó</t>
  </si>
  <si>
    <t>Burgonya koptató</t>
  </si>
  <si>
    <t>Hámozó kés</t>
  </si>
  <si>
    <t>Öltöző szekrény</t>
  </si>
  <si>
    <t>Irat szekrény</t>
  </si>
  <si>
    <t>Fólia heggesztő</t>
  </si>
  <si>
    <t>Pénz vizsgáló</t>
  </si>
  <si>
    <t>Elektromos fűnyíró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</si>
</sst>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#,##0.0"/>
    <numFmt numFmtId="167" formatCode="[$-40E]yyyy\.\ mmmm\ d\."/>
    <numFmt numFmtId="168" formatCode="0.0000000%"/>
    <numFmt numFmtId="169" formatCode="0.00000000%"/>
    <numFmt numFmtId="170" formatCode="0.000000%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i/>
      <sz val="9"/>
      <name val="Times New Roman"/>
      <family val="1"/>
    </font>
    <font>
      <b/>
      <sz val="8"/>
      <name val="Arial CE"/>
      <family val="0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 style="thin"/>
      <bottom style="hair"/>
    </border>
    <border>
      <left style="thin"/>
      <right style="hair"/>
      <top style="hair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165" fontId="4" fillId="0" borderId="10" xfId="40" applyNumberFormat="1" applyFont="1" applyFill="1" applyBorder="1" applyAlignment="1" applyProtection="1">
      <alignment vertical="center"/>
      <protection/>
    </xf>
    <xf numFmtId="165" fontId="4" fillId="0" borderId="10" xfId="40" applyNumberFormat="1" applyFont="1" applyFill="1" applyBorder="1" applyAlignment="1" applyProtection="1">
      <alignment horizontal="right" vertical="center"/>
      <protection/>
    </xf>
    <xf numFmtId="165" fontId="4" fillId="0" borderId="10" xfId="4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165" fontId="5" fillId="0" borderId="10" xfId="4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14" fontId="4" fillId="0" borderId="10" xfId="0" applyNumberFormat="1" applyFont="1" applyFill="1" applyBorder="1" applyAlignment="1" applyProtection="1">
      <alignment horizontal="center" vertical="center"/>
      <protection/>
    </xf>
    <xf numFmtId="14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NumberFormat="1" applyFont="1" applyFill="1" applyBorder="1" applyAlignment="1" applyProtection="1">
      <alignment vertical="center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165" fontId="5" fillId="33" borderId="10" xfId="4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11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165" fontId="8" fillId="0" borderId="0" xfId="40" applyNumberFormat="1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14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165" fontId="4" fillId="0" borderId="10" xfId="40" applyNumberFormat="1" applyFont="1" applyFill="1" applyBorder="1" applyAlignment="1" applyProtection="1">
      <alignment horizontal="center"/>
      <protection/>
    </xf>
    <xf numFmtId="3" fontId="9" fillId="0" borderId="0" xfId="0" applyNumberFormat="1" applyFont="1" applyFill="1" applyBorder="1" applyAlignment="1" applyProtection="1">
      <alignment/>
      <protection/>
    </xf>
    <xf numFmtId="14" fontId="4" fillId="0" borderId="0" xfId="0" applyNumberFormat="1" applyFont="1" applyFill="1" applyBorder="1" applyAlignment="1" applyProtection="1">
      <alignment horizontal="center"/>
      <protection/>
    </xf>
    <xf numFmtId="14" fontId="4" fillId="0" borderId="10" xfId="0" applyNumberFormat="1" applyFont="1" applyFill="1" applyBorder="1" applyAlignment="1" applyProtection="1">
      <alignment horizontal="center"/>
      <protection/>
    </xf>
    <xf numFmtId="14" fontId="8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165" fontId="4" fillId="0" borderId="0" xfId="4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5" fillId="33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3" fontId="8" fillId="0" borderId="13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4" fillId="34" borderId="10" xfId="0" applyNumberFormat="1" applyFont="1" applyFill="1" applyBorder="1" applyAlignment="1" applyProtection="1">
      <alignment horizontal="center" vertical="center"/>
      <protection/>
    </xf>
    <xf numFmtId="0" fontId="7" fillId="34" borderId="10" xfId="0" applyNumberFormat="1" applyFont="1" applyFill="1" applyBorder="1" applyAlignment="1" applyProtection="1">
      <alignment vertical="center"/>
      <protection/>
    </xf>
    <xf numFmtId="14" fontId="7" fillId="34" borderId="10" xfId="0" applyNumberFormat="1" applyFont="1" applyFill="1" applyBorder="1" applyAlignment="1" applyProtection="1">
      <alignment horizontal="center" vertical="center"/>
      <protection/>
    </xf>
    <xf numFmtId="0" fontId="7" fillId="35" borderId="10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1" fontId="7" fillId="35" borderId="10" xfId="0" applyNumberFormat="1" applyFont="1" applyFill="1" applyBorder="1" applyAlignment="1" applyProtection="1">
      <alignment horizontal="center"/>
      <protection/>
    </xf>
    <xf numFmtId="1" fontId="4" fillId="35" borderId="10" xfId="0" applyNumberFormat="1" applyFont="1" applyFill="1" applyBorder="1" applyAlignment="1" applyProtection="1">
      <alignment vertical="center"/>
      <protection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3" fontId="4" fillId="35" borderId="10" xfId="0" applyNumberFormat="1" applyFont="1" applyFill="1" applyBorder="1" applyAlignment="1" applyProtection="1">
      <alignment vertical="center"/>
      <protection/>
    </xf>
    <xf numFmtId="0" fontId="5" fillId="34" borderId="12" xfId="0" applyNumberFormat="1" applyFont="1" applyFill="1" applyBorder="1" applyAlignment="1" applyProtection="1">
      <alignment horizontal="center" vertical="center"/>
      <protection/>
    </xf>
    <xf numFmtId="0" fontId="5" fillId="34" borderId="10" xfId="0" applyNumberFormat="1" applyFont="1" applyFill="1" applyBorder="1" applyAlignment="1" applyProtection="1">
      <alignment horizontal="center" vertical="center"/>
      <protection/>
    </xf>
    <xf numFmtId="165" fontId="5" fillId="34" borderId="10" xfId="40" applyNumberFormat="1" applyFont="1" applyFill="1" applyBorder="1" applyAlignment="1" applyProtection="1">
      <alignment vertical="center"/>
      <protection/>
    </xf>
    <xf numFmtId="3" fontId="5" fillId="0" borderId="10" xfId="0" applyNumberFormat="1" applyFont="1" applyFill="1" applyBorder="1" applyAlignment="1" applyProtection="1">
      <alignment vertical="center"/>
      <protection/>
    </xf>
    <xf numFmtId="0" fontId="5" fillId="0" borderId="14" xfId="0" applyNumberFormat="1" applyFont="1" applyFill="1" applyBorder="1" applyAlignment="1" applyProtection="1">
      <alignment vertical="center"/>
      <protection/>
    </xf>
    <xf numFmtId="3" fontId="5" fillId="35" borderId="10" xfId="0" applyNumberFormat="1" applyFont="1" applyFill="1" applyBorder="1" applyAlignment="1" applyProtection="1">
      <alignment vertical="center"/>
      <protection/>
    </xf>
    <xf numFmtId="0" fontId="7" fillId="0" borderId="14" xfId="0" applyNumberFormat="1" applyFont="1" applyFill="1" applyBorder="1" applyAlignment="1" applyProtection="1">
      <alignment vertical="center"/>
      <protection/>
    </xf>
    <xf numFmtId="0" fontId="9" fillId="0" borderId="14" xfId="0" applyNumberFormat="1" applyFont="1" applyFill="1" applyBorder="1" applyAlignment="1" applyProtection="1">
      <alignment vertical="center"/>
      <protection/>
    </xf>
    <xf numFmtId="0" fontId="7" fillId="36" borderId="12" xfId="0" applyNumberFormat="1" applyFont="1" applyFill="1" applyBorder="1" applyAlignment="1" applyProtection="1">
      <alignment horizontal="center" vertical="center"/>
      <protection/>
    </xf>
    <xf numFmtId="0" fontId="7" fillId="36" borderId="10" xfId="0" applyNumberFormat="1" applyFont="1" applyFill="1" applyBorder="1" applyAlignment="1" applyProtection="1">
      <alignment horizontal="center" vertical="center"/>
      <protection/>
    </xf>
    <xf numFmtId="0" fontId="7" fillId="36" borderId="10" xfId="0" applyNumberFormat="1" applyFont="1" applyFill="1" applyBorder="1" applyAlignment="1" applyProtection="1">
      <alignment vertical="center"/>
      <protection/>
    </xf>
    <xf numFmtId="14" fontId="7" fillId="36" borderId="10" xfId="0" applyNumberFormat="1" applyFont="1" applyFill="1" applyBorder="1" applyAlignment="1" applyProtection="1">
      <alignment horizontal="center" vertical="center"/>
      <protection/>
    </xf>
    <xf numFmtId="165" fontId="7" fillId="36" borderId="10" xfId="40" applyNumberFormat="1" applyFont="1" applyFill="1" applyBorder="1" applyAlignment="1" applyProtection="1">
      <alignment vertical="center"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14" fontId="9" fillId="0" borderId="10" xfId="0" applyNumberFormat="1" applyFont="1" applyFill="1" applyBorder="1" applyAlignment="1" applyProtection="1">
      <alignment horizontal="center" vertical="center"/>
      <protection/>
    </xf>
    <xf numFmtId="165" fontId="7" fillId="0" borderId="10" xfId="40" applyNumberFormat="1" applyFont="1" applyFill="1" applyBorder="1" applyAlignment="1" applyProtection="1">
      <alignment vertical="center"/>
      <protection/>
    </xf>
    <xf numFmtId="165" fontId="9" fillId="0" borderId="10" xfId="40" applyNumberFormat="1" applyFont="1" applyFill="1" applyBorder="1" applyAlignment="1" applyProtection="1">
      <alignment vertical="center"/>
      <protection/>
    </xf>
    <xf numFmtId="0" fontId="7" fillId="0" borderId="14" xfId="0" applyNumberFormat="1" applyFont="1" applyFill="1" applyBorder="1" applyAlignment="1" applyProtection="1">
      <alignment/>
      <protection/>
    </xf>
    <xf numFmtId="0" fontId="5" fillId="36" borderId="12" xfId="0" applyNumberFormat="1" applyFont="1" applyFill="1" applyBorder="1" applyAlignment="1" applyProtection="1">
      <alignment horizontal="center" vertical="center"/>
      <protection/>
    </xf>
    <xf numFmtId="0" fontId="5" fillId="36" borderId="10" xfId="0" applyNumberFormat="1" applyFont="1" applyFill="1" applyBorder="1" applyAlignment="1" applyProtection="1">
      <alignment horizontal="center" vertical="center"/>
      <protection/>
    </xf>
    <xf numFmtId="0" fontId="11" fillId="36" borderId="10" xfId="0" applyNumberFormat="1" applyFont="1" applyFill="1" applyBorder="1" applyAlignment="1" applyProtection="1">
      <alignment vertical="center"/>
      <protection/>
    </xf>
    <xf numFmtId="14" fontId="11" fillId="36" borderId="10" xfId="0" applyNumberFormat="1" applyFont="1" applyFill="1" applyBorder="1" applyAlignment="1" applyProtection="1">
      <alignment horizontal="center" vertical="center"/>
      <protection/>
    </xf>
    <xf numFmtId="165" fontId="5" fillId="36" borderId="10" xfId="40" applyNumberFormat="1" applyFont="1" applyFill="1" applyBorder="1" applyAlignment="1" applyProtection="1">
      <alignment vertical="center"/>
      <protection/>
    </xf>
    <xf numFmtId="3" fontId="5" fillId="36" borderId="10" xfId="0" applyNumberFormat="1" applyFont="1" applyFill="1" applyBorder="1" applyAlignment="1" applyProtection="1">
      <alignment vertical="center"/>
      <protection/>
    </xf>
    <xf numFmtId="3" fontId="7" fillId="35" borderId="10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165" fontId="7" fillId="36" borderId="10" xfId="40" applyNumberFormat="1" applyFont="1" applyFill="1" applyBorder="1" applyAlignment="1" applyProtection="1">
      <alignment horizontal="center" vertical="center"/>
      <protection/>
    </xf>
    <xf numFmtId="3" fontId="4" fillId="0" borderId="14" xfId="0" applyNumberFormat="1" applyFont="1" applyFill="1" applyBorder="1" applyAlignment="1" applyProtection="1">
      <alignment/>
      <protection/>
    </xf>
    <xf numFmtId="0" fontId="4" fillId="36" borderId="12" xfId="0" applyNumberFormat="1" applyFont="1" applyFill="1" applyBorder="1" applyAlignment="1" applyProtection="1">
      <alignment horizontal="center" vertical="center"/>
      <protection/>
    </xf>
    <xf numFmtId="0" fontId="4" fillId="36" borderId="10" xfId="0" applyNumberFormat="1" applyFont="1" applyFill="1" applyBorder="1" applyAlignment="1" applyProtection="1">
      <alignment horizontal="center" vertical="center"/>
      <protection/>
    </xf>
    <xf numFmtId="165" fontId="4" fillId="36" borderId="10" xfId="40" applyNumberFormat="1" applyFont="1" applyFill="1" applyBorder="1" applyAlignment="1" applyProtection="1">
      <alignment vertical="center"/>
      <protection/>
    </xf>
    <xf numFmtId="165" fontId="4" fillId="36" borderId="10" xfId="40" applyNumberFormat="1" applyFont="1" applyFill="1" applyBorder="1" applyAlignment="1" applyProtection="1">
      <alignment horizontal="right" vertical="center"/>
      <protection/>
    </xf>
    <xf numFmtId="3" fontId="4" fillId="36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3" fontId="8" fillId="0" borderId="10" xfId="0" applyNumberFormat="1" applyFont="1" applyFill="1" applyBorder="1" applyAlignment="1" applyProtection="1">
      <alignment/>
      <protection/>
    </xf>
    <xf numFmtId="3" fontId="8" fillId="0" borderId="10" xfId="0" applyNumberFormat="1" applyFont="1" applyFill="1" applyBorder="1" applyAlignment="1" applyProtection="1">
      <alignment horizontal="center"/>
      <protection/>
    </xf>
    <xf numFmtId="3" fontId="8" fillId="37" borderId="10" xfId="0" applyNumberFormat="1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 horizontal="center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9" fillId="36" borderId="12" xfId="0" applyNumberFormat="1" applyFont="1" applyFill="1" applyBorder="1" applyAlignment="1" applyProtection="1">
      <alignment horizontal="center" vertical="center"/>
      <protection/>
    </xf>
    <xf numFmtId="0" fontId="9" fillId="36" borderId="10" xfId="0" applyNumberFormat="1" applyFont="1" applyFill="1" applyBorder="1" applyAlignment="1" applyProtection="1">
      <alignment horizontal="center" vertical="center"/>
      <protection/>
    </xf>
    <xf numFmtId="0" fontId="5" fillId="36" borderId="10" xfId="0" applyNumberFormat="1" applyFont="1" applyFill="1" applyBorder="1" applyAlignment="1" applyProtection="1">
      <alignment vertical="center"/>
      <protection/>
    </xf>
    <xf numFmtId="14" fontId="5" fillId="36" borderId="10" xfId="0" applyNumberFormat="1" applyFont="1" applyFill="1" applyBorder="1" applyAlignment="1" applyProtection="1">
      <alignment horizontal="center" vertical="center"/>
      <protection/>
    </xf>
    <xf numFmtId="165" fontId="9" fillId="36" borderId="10" xfId="40" applyNumberFormat="1" applyFont="1" applyFill="1" applyBorder="1" applyAlignment="1" applyProtection="1">
      <alignment vertical="center"/>
      <protection/>
    </xf>
    <xf numFmtId="0" fontId="5" fillId="33" borderId="12" xfId="0" applyNumberFormat="1" applyFont="1" applyFill="1" applyBorder="1" applyAlignment="1" applyProtection="1">
      <alignment horizontal="center"/>
      <protection/>
    </xf>
    <xf numFmtId="0" fontId="5" fillId="33" borderId="10" xfId="0" applyNumberFormat="1" applyFont="1" applyFill="1" applyBorder="1" applyAlignment="1" applyProtection="1">
      <alignment horizontal="center"/>
      <protection/>
    </xf>
    <xf numFmtId="0" fontId="5" fillId="33" borderId="10" xfId="0" applyNumberFormat="1" applyFont="1" applyFill="1" applyBorder="1" applyAlignment="1" applyProtection="1">
      <alignment horizontal="left"/>
      <protection/>
    </xf>
    <xf numFmtId="14" fontId="5" fillId="33" borderId="10" xfId="0" applyNumberFormat="1" applyFont="1" applyFill="1" applyBorder="1" applyAlignment="1" applyProtection="1">
      <alignment horizontal="center"/>
      <protection/>
    </xf>
    <xf numFmtId="165" fontId="5" fillId="33" borderId="10" xfId="40" applyNumberFormat="1" applyFont="1" applyFill="1" applyBorder="1" applyAlignment="1" applyProtection="1">
      <alignment horizontal="center"/>
      <protection/>
    </xf>
    <xf numFmtId="0" fontId="9" fillId="36" borderId="12" xfId="0" applyNumberFormat="1" applyFont="1" applyFill="1" applyBorder="1" applyAlignment="1" applyProtection="1">
      <alignment horizontal="center"/>
      <protection/>
    </xf>
    <xf numFmtId="0" fontId="9" fillId="36" borderId="10" xfId="0" applyNumberFormat="1" applyFont="1" applyFill="1" applyBorder="1" applyAlignment="1" applyProtection="1">
      <alignment horizontal="center"/>
      <protection/>
    </xf>
    <xf numFmtId="0" fontId="9" fillId="36" borderId="10" xfId="0" applyNumberFormat="1" applyFont="1" applyFill="1" applyBorder="1" applyAlignment="1" applyProtection="1">
      <alignment horizontal="left"/>
      <protection/>
    </xf>
    <xf numFmtId="14" fontId="9" fillId="36" borderId="10" xfId="0" applyNumberFormat="1" applyFont="1" applyFill="1" applyBorder="1" applyAlignment="1" applyProtection="1">
      <alignment horizontal="center"/>
      <protection/>
    </xf>
    <xf numFmtId="165" fontId="9" fillId="36" borderId="10" xfId="40" applyNumberFormat="1" applyFont="1" applyFill="1" applyBorder="1" applyAlignment="1" applyProtection="1">
      <alignment horizontal="center"/>
      <protection/>
    </xf>
    <xf numFmtId="0" fontId="11" fillId="36" borderId="12" xfId="0" applyNumberFormat="1" applyFont="1" applyFill="1" applyBorder="1" applyAlignment="1" applyProtection="1">
      <alignment horizontal="center" vertical="center"/>
      <protection/>
    </xf>
    <xf numFmtId="0" fontId="11" fillId="36" borderId="10" xfId="0" applyNumberFormat="1" applyFont="1" applyFill="1" applyBorder="1" applyAlignment="1" applyProtection="1">
      <alignment horizontal="center" vertical="center"/>
      <protection/>
    </xf>
    <xf numFmtId="165" fontId="11" fillId="36" borderId="10" xfId="40" applyNumberFormat="1" applyFont="1" applyFill="1" applyBorder="1" applyAlignment="1" applyProtection="1">
      <alignment vertical="center"/>
      <protection/>
    </xf>
    <xf numFmtId="0" fontId="4" fillId="37" borderId="12" xfId="0" applyNumberFormat="1" applyFont="1" applyFill="1" applyBorder="1" applyAlignment="1" applyProtection="1">
      <alignment horizontal="center"/>
      <protection/>
    </xf>
    <xf numFmtId="0" fontId="4" fillId="37" borderId="10" xfId="0" applyNumberFormat="1" applyFont="1" applyFill="1" applyBorder="1" applyAlignment="1" applyProtection="1">
      <alignment horizontal="center"/>
      <protection/>
    </xf>
    <xf numFmtId="0" fontId="4" fillId="37" borderId="10" xfId="0" applyNumberFormat="1" applyFont="1" applyFill="1" applyBorder="1" applyAlignment="1" applyProtection="1">
      <alignment horizontal="left"/>
      <protection/>
    </xf>
    <xf numFmtId="14" fontId="4" fillId="37" borderId="10" xfId="0" applyNumberFormat="1" applyFont="1" applyFill="1" applyBorder="1" applyAlignment="1" applyProtection="1">
      <alignment horizontal="center"/>
      <protection/>
    </xf>
    <xf numFmtId="165" fontId="4" fillId="37" borderId="10" xfId="4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165" fontId="4" fillId="0" borderId="10" xfId="4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/>
      <protection/>
    </xf>
    <xf numFmtId="14" fontId="4" fillId="0" borderId="16" xfId="0" applyNumberFormat="1" applyFont="1" applyFill="1" applyBorder="1" applyAlignment="1" applyProtection="1">
      <alignment horizontal="center"/>
      <protection/>
    </xf>
    <xf numFmtId="165" fontId="4" fillId="0" borderId="16" xfId="4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4" fillId="0" borderId="17" xfId="0" applyNumberFormat="1" applyFont="1" applyFill="1" applyBorder="1" applyAlignment="1" applyProtection="1">
      <alignment/>
      <protection/>
    </xf>
    <xf numFmtId="0" fontId="7" fillId="34" borderId="10" xfId="0" applyNumberFormat="1" applyFont="1" applyFill="1" applyBorder="1" applyAlignment="1" applyProtection="1">
      <alignment horizontal="center"/>
      <protection/>
    </xf>
    <xf numFmtId="3" fontId="4" fillId="34" borderId="10" xfId="0" applyNumberFormat="1" applyFont="1" applyFill="1" applyBorder="1" applyAlignment="1" applyProtection="1">
      <alignment vertical="center"/>
      <protection/>
    </xf>
    <xf numFmtId="0" fontId="4" fillId="34" borderId="14" xfId="0" applyNumberFormat="1" applyFont="1" applyFill="1" applyBorder="1" applyAlignment="1" applyProtection="1">
      <alignment vertical="center"/>
      <protection/>
    </xf>
    <xf numFmtId="165" fontId="4" fillId="33" borderId="10" xfId="40" applyNumberFormat="1" applyFont="1" applyFill="1" applyBorder="1" applyAlignment="1" applyProtection="1">
      <alignment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4" xfId="0" applyNumberFormat="1" applyFont="1" applyFill="1" applyBorder="1" applyAlignment="1" applyProtection="1">
      <alignment vertical="center"/>
      <protection/>
    </xf>
    <xf numFmtId="0" fontId="5" fillId="33" borderId="14" xfId="0" applyNumberFormat="1" applyFont="1" applyFill="1" applyBorder="1" applyAlignment="1" applyProtection="1">
      <alignment vertical="center"/>
      <protection/>
    </xf>
    <xf numFmtId="3" fontId="4" fillId="33" borderId="10" xfId="0" applyNumberFormat="1" applyFont="1" applyFill="1" applyBorder="1" applyAlignment="1" applyProtection="1">
      <alignment vertical="center"/>
      <protection/>
    </xf>
    <xf numFmtId="0" fontId="9" fillId="33" borderId="14" xfId="0" applyNumberFormat="1" applyFont="1" applyFill="1" applyBorder="1" applyAlignment="1" applyProtection="1">
      <alignment vertical="center"/>
      <protection/>
    </xf>
    <xf numFmtId="3" fontId="4" fillId="36" borderId="10" xfId="0" applyNumberFormat="1" applyFont="1" applyFill="1" applyBorder="1" applyAlignment="1" applyProtection="1">
      <alignment vertical="center"/>
      <protection/>
    </xf>
    <xf numFmtId="0" fontId="4" fillId="36" borderId="14" xfId="0" applyNumberFormat="1" applyFont="1" applyFill="1" applyBorder="1" applyAlignment="1" applyProtection="1">
      <alignment/>
      <protection/>
    </xf>
    <xf numFmtId="3" fontId="7" fillId="36" borderId="10" xfId="0" applyNumberFormat="1" applyFont="1" applyFill="1" applyBorder="1" applyAlignment="1" applyProtection="1">
      <alignment vertical="center"/>
      <protection/>
    </xf>
    <xf numFmtId="0" fontId="9" fillId="36" borderId="14" xfId="0" applyNumberFormat="1" applyFont="1" applyFill="1" applyBorder="1" applyAlignment="1" applyProtection="1">
      <alignment/>
      <protection/>
    </xf>
    <xf numFmtId="3" fontId="4" fillId="36" borderId="14" xfId="0" applyNumberFormat="1" applyFont="1" applyFill="1" applyBorder="1" applyAlignment="1" applyProtection="1">
      <alignment/>
      <protection/>
    </xf>
    <xf numFmtId="0" fontId="12" fillId="36" borderId="10" xfId="0" applyNumberFormat="1" applyFont="1" applyFill="1" applyBorder="1" applyAlignment="1" applyProtection="1">
      <alignment/>
      <protection/>
    </xf>
    <xf numFmtId="0" fontId="10" fillId="36" borderId="10" xfId="0" applyNumberFormat="1" applyFont="1" applyFill="1" applyBorder="1" applyAlignment="1" applyProtection="1">
      <alignment horizontal="center"/>
      <protection/>
    </xf>
    <xf numFmtId="0" fontId="13" fillId="33" borderId="10" xfId="0" applyNumberFormat="1" applyFont="1" applyFill="1" applyBorder="1" applyAlignment="1" applyProtection="1">
      <alignment/>
      <protection/>
    </xf>
    <xf numFmtId="0" fontId="13" fillId="33" borderId="10" xfId="0" applyNumberFormat="1" applyFont="1" applyFill="1" applyBorder="1" applyAlignment="1" applyProtection="1">
      <alignment horizontal="center"/>
      <protection/>
    </xf>
    <xf numFmtId="0" fontId="5" fillId="33" borderId="14" xfId="0" applyNumberFormat="1" applyFont="1" applyFill="1" applyBorder="1" applyAlignment="1" applyProtection="1">
      <alignment/>
      <protection/>
    </xf>
    <xf numFmtId="0" fontId="8" fillId="33" borderId="10" xfId="0" applyNumberFormat="1" applyFont="1" applyFill="1" applyBorder="1" applyAlignment="1" applyProtection="1">
      <alignment/>
      <protection/>
    </xf>
    <xf numFmtId="0" fontId="8" fillId="33" borderId="10" xfId="0" applyNumberFormat="1" applyFont="1" applyFill="1" applyBorder="1" applyAlignment="1" applyProtection="1">
      <alignment horizontal="center"/>
      <protection/>
    </xf>
    <xf numFmtId="3" fontId="4" fillId="33" borderId="14" xfId="0" applyNumberFormat="1" applyFont="1" applyFill="1" applyBorder="1" applyAlignment="1" applyProtection="1">
      <alignment/>
      <protection/>
    </xf>
    <xf numFmtId="3" fontId="13" fillId="33" borderId="10" xfId="0" applyNumberFormat="1" applyFont="1" applyFill="1" applyBorder="1" applyAlignment="1" applyProtection="1">
      <alignment/>
      <protection/>
    </xf>
    <xf numFmtId="3" fontId="13" fillId="33" borderId="10" xfId="0" applyNumberFormat="1" applyFont="1" applyFill="1" applyBorder="1" applyAlignment="1" applyProtection="1">
      <alignment horizontal="center"/>
      <protection/>
    </xf>
    <xf numFmtId="0" fontId="8" fillId="36" borderId="10" xfId="0" applyNumberFormat="1" applyFont="1" applyFill="1" applyBorder="1" applyAlignment="1" applyProtection="1">
      <alignment/>
      <protection/>
    </xf>
    <xf numFmtId="0" fontId="8" fillId="36" borderId="10" xfId="0" applyNumberFormat="1" applyFont="1" applyFill="1" applyBorder="1" applyAlignment="1" applyProtection="1">
      <alignment horizontal="center"/>
      <protection/>
    </xf>
    <xf numFmtId="3" fontId="4" fillId="33" borderId="10" xfId="0" applyNumberFormat="1" applyFont="1" applyFill="1" applyBorder="1" applyAlignment="1" applyProtection="1">
      <alignment/>
      <protection/>
    </xf>
    <xf numFmtId="3" fontId="4" fillId="33" borderId="10" xfId="0" applyNumberFormat="1" applyFont="1" applyFill="1" applyBorder="1" applyAlignment="1" applyProtection="1">
      <alignment horizontal="center"/>
      <protection/>
    </xf>
    <xf numFmtId="0" fontId="4" fillId="33" borderId="14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 horizontal="center"/>
      <protection/>
    </xf>
    <xf numFmtId="3" fontId="7" fillId="36" borderId="10" xfId="0" applyNumberFormat="1" applyFont="1" applyFill="1" applyBorder="1" applyAlignment="1" applyProtection="1">
      <alignment horizontal="center"/>
      <protection/>
    </xf>
    <xf numFmtId="3" fontId="4" fillId="36" borderId="10" xfId="0" applyNumberFormat="1" applyFont="1" applyFill="1" applyBorder="1" applyAlignment="1" applyProtection="1">
      <alignment/>
      <protection/>
    </xf>
    <xf numFmtId="3" fontId="4" fillId="36" borderId="10" xfId="0" applyNumberFormat="1" applyFont="1" applyFill="1" applyBorder="1" applyAlignment="1" applyProtection="1">
      <alignment horizontal="center"/>
      <protection/>
    </xf>
    <xf numFmtId="0" fontId="11" fillId="37" borderId="12" xfId="0" applyNumberFormat="1" applyFont="1" applyFill="1" applyBorder="1" applyAlignment="1" applyProtection="1">
      <alignment horizontal="center" vertical="center"/>
      <protection/>
    </xf>
    <xf numFmtId="0" fontId="11" fillId="37" borderId="10" xfId="0" applyNumberFormat="1" applyFont="1" applyFill="1" applyBorder="1" applyAlignment="1" applyProtection="1">
      <alignment horizontal="center" vertical="center"/>
      <protection/>
    </xf>
    <xf numFmtId="0" fontId="7" fillId="37" borderId="10" xfId="0" applyNumberFormat="1" applyFont="1" applyFill="1" applyBorder="1" applyAlignment="1" applyProtection="1">
      <alignment vertical="center"/>
      <protection/>
    </xf>
    <xf numFmtId="14" fontId="11" fillId="37" borderId="10" xfId="0" applyNumberFormat="1" applyFont="1" applyFill="1" applyBorder="1" applyAlignment="1" applyProtection="1">
      <alignment horizontal="center" vertical="center"/>
      <protection/>
    </xf>
    <xf numFmtId="165" fontId="11" fillId="37" borderId="10" xfId="40" applyNumberFormat="1" applyFont="1" applyFill="1" applyBorder="1" applyAlignment="1" applyProtection="1">
      <alignment vertical="center"/>
      <protection/>
    </xf>
    <xf numFmtId="3" fontId="4" fillId="37" borderId="10" xfId="0" applyNumberFormat="1" applyFont="1" applyFill="1" applyBorder="1" applyAlignment="1" applyProtection="1">
      <alignment/>
      <protection/>
    </xf>
    <xf numFmtId="3" fontId="4" fillId="37" borderId="10" xfId="0" applyNumberFormat="1" applyFont="1" applyFill="1" applyBorder="1" applyAlignment="1" applyProtection="1">
      <alignment horizontal="center"/>
      <protection/>
    </xf>
    <xf numFmtId="0" fontId="4" fillId="37" borderId="14" xfId="0" applyNumberFormat="1" applyFont="1" applyFill="1" applyBorder="1" applyAlignment="1" applyProtection="1">
      <alignment/>
      <protection/>
    </xf>
    <xf numFmtId="0" fontId="8" fillId="37" borderId="10" xfId="0" applyNumberFormat="1" applyFont="1" applyFill="1" applyBorder="1" applyAlignment="1" applyProtection="1">
      <alignment/>
      <protection/>
    </xf>
    <xf numFmtId="0" fontId="8" fillId="37" borderId="10" xfId="0" applyNumberFormat="1" applyFont="1" applyFill="1" applyBorder="1" applyAlignment="1" applyProtection="1">
      <alignment horizontal="center"/>
      <protection/>
    </xf>
    <xf numFmtId="0" fontId="4" fillId="34" borderId="10" xfId="0" applyNumberFormat="1" applyFont="1" applyFill="1" applyBorder="1" applyAlignment="1" applyProtection="1">
      <alignment horizontal="center"/>
      <protection/>
    </xf>
    <xf numFmtId="0" fontId="4" fillId="34" borderId="14" xfId="0" applyNumberFormat="1" applyFont="1" applyFill="1" applyBorder="1" applyAlignment="1" applyProtection="1">
      <alignment/>
      <protection/>
    </xf>
    <xf numFmtId="0" fontId="4" fillId="34" borderId="12" xfId="0" applyNumberFormat="1" applyFont="1" applyFill="1" applyBorder="1" applyAlignment="1" applyProtection="1">
      <alignment/>
      <protection/>
    </xf>
    <xf numFmtId="14" fontId="4" fillId="34" borderId="10" xfId="0" applyNumberFormat="1" applyFont="1" applyFill="1" applyBorder="1" applyAlignment="1" applyProtection="1">
      <alignment horizontal="center"/>
      <protection/>
    </xf>
    <xf numFmtId="165" fontId="4" fillId="34" borderId="10" xfId="40" applyNumberFormat="1" applyFont="1" applyFill="1" applyBorder="1" applyAlignment="1" applyProtection="1">
      <alignment/>
      <protection/>
    </xf>
    <xf numFmtId="0" fontId="4" fillId="35" borderId="12" xfId="0" applyNumberFormat="1" applyFont="1" applyFill="1" applyBorder="1" applyAlignment="1" applyProtection="1">
      <alignment horizontal="center"/>
      <protection/>
    </xf>
    <xf numFmtId="0" fontId="4" fillId="35" borderId="10" xfId="0" applyNumberFormat="1" applyFont="1" applyFill="1" applyBorder="1" applyAlignment="1" applyProtection="1">
      <alignment horizontal="center"/>
      <protection/>
    </xf>
    <xf numFmtId="14" fontId="4" fillId="35" borderId="10" xfId="0" applyNumberFormat="1" applyFont="1" applyFill="1" applyBorder="1" applyAlignment="1" applyProtection="1">
      <alignment horizontal="center"/>
      <protection/>
    </xf>
    <xf numFmtId="165" fontId="4" fillId="35" borderId="10" xfId="40" applyNumberFormat="1" applyFont="1" applyFill="1" applyBorder="1" applyAlignment="1" applyProtection="1">
      <alignment horizontal="center"/>
      <protection/>
    </xf>
    <xf numFmtId="0" fontId="8" fillId="35" borderId="10" xfId="0" applyNumberFormat="1" applyFont="1" applyFill="1" applyBorder="1" applyAlignment="1" applyProtection="1">
      <alignment/>
      <protection/>
    </xf>
    <xf numFmtId="0" fontId="8" fillId="35" borderId="10" xfId="0" applyNumberFormat="1" applyFont="1" applyFill="1" applyBorder="1" applyAlignment="1" applyProtection="1">
      <alignment horizontal="center"/>
      <protection/>
    </xf>
    <xf numFmtId="0" fontId="4" fillId="35" borderId="14" xfId="0" applyNumberFormat="1" applyFont="1" applyFill="1" applyBorder="1" applyAlignment="1" applyProtection="1">
      <alignment/>
      <protection/>
    </xf>
    <xf numFmtId="0" fontId="7" fillId="35" borderId="10" xfId="0" applyNumberFormat="1" applyFont="1" applyFill="1" applyBorder="1" applyAlignment="1" applyProtection="1">
      <alignment horizontal="left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14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/>
      <protection/>
    </xf>
    <xf numFmtId="14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40" applyNumberFormat="1" applyFont="1" applyFill="1" applyBorder="1" applyAlignment="1" applyProtection="1">
      <alignment/>
      <protection/>
    </xf>
    <xf numFmtId="0" fontId="7" fillId="35" borderId="12" xfId="0" applyNumberFormat="1" applyFont="1" applyFill="1" applyBorder="1" applyAlignment="1" applyProtection="1">
      <alignment horizontal="center"/>
      <protection/>
    </xf>
    <xf numFmtId="14" fontId="7" fillId="35" borderId="10" xfId="0" applyNumberFormat="1" applyFont="1" applyFill="1" applyBorder="1" applyAlignment="1" applyProtection="1">
      <alignment horizontal="center"/>
      <protection/>
    </xf>
    <xf numFmtId="165" fontId="7" fillId="35" borderId="10" xfId="40" applyNumberFormat="1" applyFont="1" applyFill="1" applyBorder="1" applyAlignment="1" applyProtection="1">
      <alignment horizontal="center"/>
      <protection/>
    </xf>
    <xf numFmtId="0" fontId="7" fillId="35" borderId="14" xfId="0" applyNumberFormat="1" applyFont="1" applyFill="1" applyBorder="1" applyAlignment="1" applyProtection="1">
      <alignment/>
      <protection/>
    </xf>
    <xf numFmtId="0" fontId="7" fillId="34" borderId="12" xfId="0" applyNumberFormat="1" applyFont="1" applyFill="1" applyBorder="1" applyAlignment="1" applyProtection="1">
      <alignment/>
      <protection/>
    </xf>
    <xf numFmtId="14" fontId="7" fillId="34" borderId="10" xfId="0" applyNumberFormat="1" applyFont="1" applyFill="1" applyBorder="1" applyAlignment="1" applyProtection="1">
      <alignment horizontal="center"/>
      <protection/>
    </xf>
    <xf numFmtId="165" fontId="7" fillId="34" borderId="10" xfId="40" applyNumberFormat="1" applyFont="1" applyFill="1" applyBorder="1" applyAlignment="1" applyProtection="1">
      <alignment/>
      <protection/>
    </xf>
    <xf numFmtId="0" fontId="7" fillId="34" borderId="14" xfId="0" applyNumberFormat="1" applyFon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165" fontId="17" fillId="0" borderId="0" xfId="40" applyNumberFormat="1" applyFont="1" applyAlignment="1">
      <alignment/>
    </xf>
    <xf numFmtId="165" fontId="17" fillId="0" borderId="0" xfId="4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5" fontId="17" fillId="0" borderId="0" xfId="40" applyNumberFormat="1" applyFont="1" applyAlignment="1">
      <alignment horizontal="center" vertical="center" wrapText="1"/>
    </xf>
    <xf numFmtId="165" fontId="11" fillId="0" borderId="0" xfId="40" applyNumberFormat="1" applyFont="1" applyAlignment="1">
      <alignment horizontal="center" vertical="center"/>
    </xf>
    <xf numFmtId="165" fontId="11" fillId="0" borderId="0" xfId="40" applyNumberFormat="1" applyFont="1" applyAlignment="1">
      <alignment/>
    </xf>
    <xf numFmtId="0" fontId="11" fillId="0" borderId="0" xfId="0" applyFont="1" applyAlignment="1">
      <alignment horizontal="center"/>
    </xf>
    <xf numFmtId="165" fontId="11" fillId="0" borderId="0" xfId="40" applyNumberFormat="1" applyFont="1" applyAlignment="1">
      <alignment horizontal="center" vertical="center" wrapText="1"/>
    </xf>
    <xf numFmtId="0" fontId="4" fillId="34" borderId="18" xfId="0" applyNumberFormat="1" applyFont="1" applyFill="1" applyBorder="1" applyAlignment="1" applyProtection="1">
      <alignment horizontal="center" vertical="center"/>
      <protection/>
    </xf>
    <xf numFmtId="0" fontId="4" fillId="34" borderId="19" xfId="0" applyNumberFormat="1" applyFont="1" applyFill="1" applyBorder="1" applyAlignment="1" applyProtection="1">
      <alignment horizontal="center" vertical="center"/>
      <protection/>
    </xf>
    <xf numFmtId="0" fontId="7" fillId="34" borderId="19" xfId="0" applyNumberFormat="1" applyFont="1" applyFill="1" applyBorder="1" applyAlignment="1" applyProtection="1">
      <alignment vertical="center"/>
      <protection/>
    </xf>
    <xf numFmtId="14" fontId="7" fillId="34" borderId="19" xfId="0" applyNumberFormat="1" applyFont="1" applyFill="1" applyBorder="1" applyAlignment="1" applyProtection="1">
      <alignment horizontal="center" vertical="center"/>
      <protection/>
    </xf>
    <xf numFmtId="165" fontId="4" fillId="34" borderId="19" xfId="40" applyNumberFormat="1" applyFont="1" applyFill="1" applyBorder="1" applyAlignment="1" applyProtection="1">
      <alignment vertical="center"/>
      <protection/>
    </xf>
    <xf numFmtId="165" fontId="4" fillId="34" borderId="19" xfId="40" applyNumberFormat="1" applyFont="1" applyFill="1" applyBorder="1" applyAlignment="1" applyProtection="1">
      <alignment horizontal="right" vertical="center"/>
      <protection/>
    </xf>
    <xf numFmtId="0" fontId="4" fillId="34" borderId="19" xfId="0" applyNumberFormat="1" applyFont="1" applyFill="1" applyBorder="1" applyAlignment="1" applyProtection="1">
      <alignment vertical="center"/>
      <protection/>
    </xf>
    <xf numFmtId="0" fontId="7" fillId="34" borderId="19" xfId="0" applyNumberFormat="1" applyFont="1" applyFill="1" applyBorder="1" applyAlignment="1" applyProtection="1">
      <alignment horizontal="center"/>
      <protection/>
    </xf>
    <xf numFmtId="0" fontId="7" fillId="34" borderId="20" xfId="0" applyNumberFormat="1" applyFont="1" applyFill="1" applyBorder="1" applyAlignment="1" applyProtection="1">
      <alignment horizontal="center"/>
      <protection/>
    </xf>
    <xf numFmtId="0" fontId="7" fillId="0" borderId="21" xfId="0" applyNumberFormat="1" applyFont="1" applyFill="1" applyBorder="1" applyAlignment="1" applyProtection="1">
      <alignment horizontal="center"/>
      <protection/>
    </xf>
    <xf numFmtId="1" fontId="4" fillId="0" borderId="21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 wrapText="1"/>
      <protection/>
    </xf>
    <xf numFmtId="0" fontId="3" fillId="0" borderId="14" xfId="0" applyFont="1" applyBorder="1" applyAlignment="1">
      <alignment wrapText="1"/>
    </xf>
    <xf numFmtId="165" fontId="7" fillId="0" borderId="13" xfId="4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4" fontId="15" fillId="0" borderId="0" xfId="40" applyNumberFormat="1" applyFont="1" applyFill="1" applyBorder="1" applyAlignment="1" applyProtection="1">
      <alignment horizontal="center"/>
      <protection/>
    </xf>
    <xf numFmtId="0" fontId="15" fillId="0" borderId="0" xfId="40" applyNumberFormat="1" applyFont="1" applyFill="1" applyBorder="1" applyAlignment="1" applyProtection="1">
      <alignment horizontal="center"/>
      <protection/>
    </xf>
    <xf numFmtId="3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7" fillId="0" borderId="12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165" fontId="6" fillId="0" borderId="0" xfId="40" applyNumberFormat="1" applyFont="1" applyFill="1" applyBorder="1" applyAlignment="1" applyProtection="1">
      <alignment horizontal="center"/>
      <protection/>
    </xf>
    <xf numFmtId="14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17" fillId="0" borderId="0" xfId="40" applyNumberFormat="1" applyFont="1" applyAlignment="1">
      <alignment horizontal="center" vertical="center" wrapText="1"/>
    </xf>
    <xf numFmtId="165" fontId="11" fillId="0" borderId="0" xfId="40" applyNumberFormat="1" applyFont="1" applyAlignment="1">
      <alignment horizontal="center" vertical="center"/>
    </xf>
    <xf numFmtId="165" fontId="11" fillId="0" borderId="0" xfId="40" applyNumberFormat="1" applyFont="1" applyAlignment="1">
      <alignment horizontal="center" vertical="center" wrapText="1"/>
    </xf>
    <xf numFmtId="165" fontId="11" fillId="0" borderId="0" xfId="40" applyNumberFormat="1" applyFont="1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95"/>
  <sheetViews>
    <sheetView tabSelected="1" zoomScalePageLayoutView="0" workbookViewId="0" topLeftCell="B1">
      <selection activeCell="F1" sqref="F1:I1"/>
    </sheetView>
  </sheetViews>
  <sheetFormatPr defaultColWidth="12.00390625" defaultRowHeight="12.75"/>
  <cols>
    <col min="1" max="1" width="3.875" style="23" customWidth="1"/>
    <col min="2" max="2" width="10.25390625" style="23" customWidth="1"/>
    <col min="3" max="3" width="43.125" style="23" customWidth="1"/>
    <col min="4" max="4" width="13.125" style="37" customWidth="1"/>
    <col min="5" max="5" width="4.625" style="23" customWidth="1"/>
    <col min="6" max="7" width="11.75390625" style="27" customWidth="1"/>
    <col min="8" max="8" width="13.625" style="27" customWidth="1"/>
    <col min="9" max="11" width="11.75390625" style="27" customWidth="1"/>
    <col min="12" max="12" width="13.625" style="27" customWidth="1"/>
    <col min="13" max="13" width="11.75390625" style="27" customWidth="1"/>
    <col min="14" max="16" width="9.75390625" style="23" customWidth="1"/>
    <col min="17" max="17" width="7.625" style="26" customWidth="1"/>
    <col min="18" max="18" width="21.125" style="4" bestFit="1" customWidth="1"/>
    <col min="19" max="16384" width="12.00390625" style="23" customWidth="1"/>
  </cols>
  <sheetData>
    <row r="1" spans="1:17" s="2" customFormat="1" ht="16.5" customHeight="1">
      <c r="A1" s="255" t="s">
        <v>204</v>
      </c>
      <c r="B1" s="255"/>
      <c r="C1" s="255"/>
      <c r="D1" s="35"/>
      <c r="E1" s="1"/>
      <c r="F1" s="236">
        <v>41090</v>
      </c>
      <c r="G1" s="237"/>
      <c r="H1" s="237"/>
      <c r="I1" s="237"/>
      <c r="J1" s="251" t="s">
        <v>0</v>
      </c>
      <c r="K1" s="251"/>
      <c r="L1" s="251"/>
      <c r="M1" s="251"/>
      <c r="N1" s="4"/>
      <c r="O1" s="4"/>
      <c r="Q1" s="3"/>
    </row>
    <row r="2" spans="1:18" s="5" customFormat="1" ht="12.75" customHeight="1">
      <c r="A2" s="245" t="s">
        <v>1</v>
      </c>
      <c r="B2" s="248" t="s">
        <v>2</v>
      </c>
      <c r="C2" s="45"/>
      <c r="D2" s="252" t="s">
        <v>187</v>
      </c>
      <c r="E2" s="45"/>
      <c r="F2" s="233" t="s">
        <v>3</v>
      </c>
      <c r="G2" s="233" t="s">
        <v>4</v>
      </c>
      <c r="H2" s="233"/>
      <c r="I2" s="233" t="s">
        <v>5</v>
      </c>
      <c r="J2" s="233" t="s">
        <v>3</v>
      </c>
      <c r="K2" s="233" t="s">
        <v>4</v>
      </c>
      <c r="L2" s="233"/>
      <c r="M2" s="233" t="s">
        <v>5</v>
      </c>
      <c r="N2" s="244" t="s">
        <v>6</v>
      </c>
      <c r="O2" s="244"/>
      <c r="P2" s="46"/>
      <c r="Q2" s="238" t="s">
        <v>215</v>
      </c>
      <c r="R2" s="241" t="s">
        <v>217</v>
      </c>
    </row>
    <row r="3" spans="1:18" s="4" customFormat="1" ht="11.25">
      <c r="A3" s="246"/>
      <c r="B3" s="249"/>
      <c r="C3" s="47" t="s">
        <v>7</v>
      </c>
      <c r="D3" s="253"/>
      <c r="E3" s="47" t="s">
        <v>8</v>
      </c>
      <c r="F3" s="234"/>
      <c r="G3" s="234"/>
      <c r="H3" s="234"/>
      <c r="I3" s="234"/>
      <c r="J3" s="234"/>
      <c r="K3" s="234"/>
      <c r="L3" s="234"/>
      <c r="M3" s="234"/>
      <c r="N3" s="47" t="s">
        <v>9</v>
      </c>
      <c r="O3" s="47" t="s">
        <v>10</v>
      </c>
      <c r="P3" s="31"/>
      <c r="Q3" s="239"/>
      <c r="R3" s="242"/>
    </row>
    <row r="4" spans="1:18" s="4" customFormat="1" ht="12" thickBot="1">
      <c r="A4" s="247"/>
      <c r="B4" s="250"/>
      <c r="C4" s="229"/>
      <c r="D4" s="254"/>
      <c r="E4" s="229" t="s">
        <v>11</v>
      </c>
      <c r="F4" s="235"/>
      <c r="G4" s="235"/>
      <c r="H4" s="235"/>
      <c r="I4" s="235"/>
      <c r="J4" s="235"/>
      <c r="K4" s="235"/>
      <c r="L4" s="235"/>
      <c r="M4" s="235"/>
      <c r="N4" s="229" t="s">
        <v>12</v>
      </c>
      <c r="O4" s="229" t="s">
        <v>12</v>
      </c>
      <c r="P4" s="230"/>
      <c r="Q4" s="240"/>
      <c r="R4" s="243"/>
    </row>
    <row r="5" spans="1:18" s="6" customFormat="1" ht="12" thickTop="1">
      <c r="A5" s="220"/>
      <c r="B5" s="221"/>
      <c r="C5" s="222" t="s">
        <v>13</v>
      </c>
      <c r="D5" s="223"/>
      <c r="E5" s="221"/>
      <c r="F5" s="224"/>
      <c r="G5" s="225"/>
      <c r="H5" s="225"/>
      <c r="I5" s="224"/>
      <c r="J5" s="224"/>
      <c r="K5" s="225"/>
      <c r="L5" s="225"/>
      <c r="M5" s="224"/>
      <c r="N5" s="226"/>
      <c r="O5" s="226"/>
      <c r="P5" s="227"/>
      <c r="Q5" s="227"/>
      <c r="R5" s="228"/>
    </row>
    <row r="6" spans="1:18" s="6" customFormat="1" ht="11.25">
      <c r="A6" s="42" t="s">
        <v>106</v>
      </c>
      <c r="B6" s="7" t="s">
        <v>14</v>
      </c>
      <c r="C6" s="8" t="s">
        <v>15</v>
      </c>
      <c r="D6" s="15">
        <v>38677</v>
      </c>
      <c r="E6" s="7">
        <v>1</v>
      </c>
      <c r="F6" s="9">
        <v>12000</v>
      </c>
      <c r="G6" s="10">
        <v>1920</v>
      </c>
      <c r="H6" s="10">
        <v>12000</v>
      </c>
      <c r="I6" s="10">
        <f>F6-H6</f>
        <v>0</v>
      </c>
      <c r="J6" s="9">
        <v>12000</v>
      </c>
      <c r="K6" s="10">
        <v>1920</v>
      </c>
      <c r="L6" s="10">
        <v>11736</v>
      </c>
      <c r="M6" s="10">
        <f>J6-L6</f>
        <v>264</v>
      </c>
      <c r="N6" s="11" t="s">
        <v>16</v>
      </c>
      <c r="O6" s="11" t="s">
        <v>16</v>
      </c>
      <c r="P6" s="53"/>
      <c r="Q6" s="47" t="s">
        <v>17</v>
      </c>
      <c r="R6" s="52"/>
    </row>
    <row r="7" spans="1:18" s="12" customFormat="1" ht="11.25">
      <c r="A7" s="42" t="s">
        <v>109</v>
      </c>
      <c r="B7" s="7" t="s">
        <v>18</v>
      </c>
      <c r="C7" s="8" t="s">
        <v>19</v>
      </c>
      <c r="D7" s="15">
        <v>40178</v>
      </c>
      <c r="E7" s="7">
        <v>4</v>
      </c>
      <c r="F7" s="9">
        <v>480000</v>
      </c>
      <c r="G7" s="10"/>
      <c r="H7" s="10">
        <v>269022</v>
      </c>
      <c r="I7" s="10">
        <f>F7-H7</f>
        <v>210978</v>
      </c>
      <c r="J7" s="9">
        <v>480000</v>
      </c>
      <c r="K7" s="10"/>
      <c r="L7" s="10">
        <v>230622</v>
      </c>
      <c r="M7" s="10">
        <f>J7-L7</f>
        <v>249378</v>
      </c>
      <c r="N7" s="11"/>
      <c r="O7" s="11"/>
      <c r="P7" s="54"/>
      <c r="Q7" s="7" t="s">
        <v>17</v>
      </c>
      <c r="R7" s="73" t="s">
        <v>195</v>
      </c>
    </row>
    <row r="8" spans="1:18" s="12" customFormat="1" ht="11.25">
      <c r="A8" s="42">
        <v>3</v>
      </c>
      <c r="B8" s="7" t="s">
        <v>14</v>
      </c>
      <c r="C8" s="8" t="s">
        <v>15</v>
      </c>
      <c r="D8" s="15">
        <v>38560</v>
      </c>
      <c r="E8" s="7">
        <v>1</v>
      </c>
      <c r="F8" s="9">
        <v>6900</v>
      </c>
      <c r="G8" s="10"/>
      <c r="H8" s="10">
        <v>6900</v>
      </c>
      <c r="I8" s="10">
        <f>F8-H8</f>
        <v>0</v>
      </c>
      <c r="J8" s="9"/>
      <c r="K8" s="10"/>
      <c r="L8" s="10"/>
      <c r="M8" s="10"/>
      <c r="N8" s="11"/>
      <c r="O8" s="11"/>
      <c r="P8" s="54"/>
      <c r="Q8" s="7" t="s">
        <v>17</v>
      </c>
      <c r="R8" s="55"/>
    </row>
    <row r="9" spans="1:18" s="12" customFormat="1" ht="11.25">
      <c r="A9" s="56"/>
      <c r="B9" s="57"/>
      <c r="C9" s="58" t="s">
        <v>20</v>
      </c>
      <c r="D9" s="30"/>
      <c r="E9" s="57"/>
      <c r="F9" s="13">
        <f aca="true" t="shared" si="0" ref="F9:M9">SUM(F6:F8)</f>
        <v>498900</v>
      </c>
      <c r="G9" s="13">
        <f t="shared" si="0"/>
        <v>1920</v>
      </c>
      <c r="H9" s="13">
        <f t="shared" si="0"/>
        <v>287922</v>
      </c>
      <c r="I9" s="13">
        <f t="shared" si="0"/>
        <v>210978</v>
      </c>
      <c r="J9" s="13">
        <f t="shared" si="0"/>
        <v>492000</v>
      </c>
      <c r="K9" s="13">
        <f t="shared" si="0"/>
        <v>1920</v>
      </c>
      <c r="L9" s="13">
        <f t="shared" si="0"/>
        <v>242358</v>
      </c>
      <c r="M9" s="13">
        <f t="shared" si="0"/>
        <v>249642</v>
      </c>
      <c r="N9" s="13"/>
      <c r="O9" s="13"/>
      <c r="P9" s="59"/>
      <c r="Q9" s="7"/>
      <c r="R9" s="55"/>
    </row>
    <row r="10" spans="1:18" s="12" customFormat="1" ht="11.25">
      <c r="A10" s="56"/>
      <c r="B10" s="57"/>
      <c r="C10" s="58"/>
      <c r="D10" s="30"/>
      <c r="E10" s="57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59"/>
      <c r="Q10" s="7"/>
      <c r="R10" s="55"/>
    </row>
    <row r="11" spans="1:18" s="12" customFormat="1" ht="11.25">
      <c r="A11" s="60"/>
      <c r="B11" s="61"/>
      <c r="C11" s="49" t="s">
        <v>21</v>
      </c>
      <c r="D11" s="50"/>
      <c r="E11" s="61"/>
      <c r="F11" s="62">
        <f aca="true" t="shared" si="1" ref="F11:M11">F9</f>
        <v>498900</v>
      </c>
      <c r="G11" s="62">
        <f t="shared" si="1"/>
        <v>1920</v>
      </c>
      <c r="H11" s="62">
        <f t="shared" si="1"/>
        <v>287922</v>
      </c>
      <c r="I11" s="62">
        <f t="shared" si="1"/>
        <v>210978</v>
      </c>
      <c r="J11" s="62">
        <f t="shared" si="1"/>
        <v>492000</v>
      </c>
      <c r="K11" s="62">
        <f t="shared" si="1"/>
        <v>1920</v>
      </c>
      <c r="L11" s="62">
        <f t="shared" si="1"/>
        <v>242358</v>
      </c>
      <c r="M11" s="62">
        <f t="shared" si="1"/>
        <v>249642</v>
      </c>
      <c r="N11" s="62"/>
      <c r="O11" s="62"/>
      <c r="P11" s="139">
        <f>SUM(L6:M6)</f>
        <v>12000</v>
      </c>
      <c r="Q11" s="48"/>
      <c r="R11" s="140"/>
    </row>
    <row r="12" spans="1:18" s="14" customFormat="1" ht="11.25">
      <c r="A12" s="42" t="s">
        <v>190</v>
      </c>
      <c r="B12" s="7" t="s">
        <v>22</v>
      </c>
      <c r="C12" s="8" t="s">
        <v>23</v>
      </c>
      <c r="D12" s="15">
        <v>39813</v>
      </c>
      <c r="E12" s="7">
        <v>1</v>
      </c>
      <c r="F12" s="9">
        <v>1478400</v>
      </c>
      <c r="G12" s="10">
        <v>1333</v>
      </c>
      <c r="H12" s="10">
        <v>1478400</v>
      </c>
      <c r="I12" s="10">
        <f aca="true" t="shared" si="2" ref="I12:I21">F12-H12</f>
        <v>0</v>
      </c>
      <c r="J12" s="9">
        <v>1478400</v>
      </c>
      <c r="K12" s="10">
        <v>1333</v>
      </c>
      <c r="L12" s="10">
        <v>1464946</v>
      </c>
      <c r="M12" s="10">
        <f aca="true" t="shared" si="3" ref="M12:M19">J12-L12</f>
        <v>13454</v>
      </c>
      <c r="N12" s="11" t="s">
        <v>16</v>
      </c>
      <c r="O12" s="11" t="s">
        <v>16</v>
      </c>
      <c r="P12" s="63"/>
      <c r="Q12" s="7" t="s">
        <v>24</v>
      </c>
      <c r="R12" s="64" t="s">
        <v>216</v>
      </c>
    </row>
    <row r="13" spans="1:18" s="14" customFormat="1" ht="11.25">
      <c r="A13" s="42" t="s">
        <v>191</v>
      </c>
      <c r="B13" s="7" t="s">
        <v>25</v>
      </c>
      <c r="C13" s="8" t="s">
        <v>26</v>
      </c>
      <c r="D13" s="15">
        <v>39933</v>
      </c>
      <c r="E13" s="7">
        <v>1</v>
      </c>
      <c r="F13" s="9">
        <v>241350</v>
      </c>
      <c r="G13" s="10"/>
      <c r="H13" s="10">
        <v>241350</v>
      </c>
      <c r="I13" s="10">
        <f t="shared" si="2"/>
        <v>0</v>
      </c>
      <c r="J13" s="9">
        <v>241350</v>
      </c>
      <c r="K13" s="10"/>
      <c r="L13" s="10">
        <v>212971</v>
      </c>
      <c r="M13" s="10">
        <f t="shared" si="3"/>
        <v>28379</v>
      </c>
      <c r="N13" s="11"/>
      <c r="O13" s="11"/>
      <c r="P13" s="59"/>
      <c r="Q13" s="7" t="s">
        <v>24</v>
      </c>
      <c r="R13" s="64"/>
    </row>
    <row r="14" spans="1:19" s="14" customFormat="1" ht="11.25">
      <c r="A14" s="42" t="s">
        <v>35</v>
      </c>
      <c r="B14" s="7" t="s">
        <v>27</v>
      </c>
      <c r="C14" s="8" t="s">
        <v>28</v>
      </c>
      <c r="D14" s="15">
        <v>40268</v>
      </c>
      <c r="E14" s="7">
        <v>1</v>
      </c>
      <c r="F14" s="9">
        <v>42825</v>
      </c>
      <c r="G14" s="10"/>
      <c r="H14" s="10">
        <v>38594</v>
      </c>
      <c r="I14" s="10">
        <f t="shared" si="2"/>
        <v>4231</v>
      </c>
      <c r="J14" s="9">
        <v>42825</v>
      </c>
      <c r="K14" s="10"/>
      <c r="L14" s="10">
        <v>24818</v>
      </c>
      <c r="M14" s="10">
        <f t="shared" si="3"/>
        <v>18007</v>
      </c>
      <c r="N14" s="11"/>
      <c r="O14" s="11"/>
      <c r="P14" s="59"/>
      <c r="Q14" s="7" t="s">
        <v>24</v>
      </c>
      <c r="R14" s="64"/>
      <c r="S14" s="38" t="s">
        <v>186</v>
      </c>
    </row>
    <row r="15" spans="1:18" s="12" customFormat="1" ht="11.25">
      <c r="A15" s="42">
        <v>7</v>
      </c>
      <c r="B15" s="7" t="s">
        <v>29</v>
      </c>
      <c r="C15" s="8" t="s">
        <v>30</v>
      </c>
      <c r="D15" s="15">
        <v>40265</v>
      </c>
      <c r="E15" s="7">
        <v>1</v>
      </c>
      <c r="F15" s="9">
        <v>54150</v>
      </c>
      <c r="G15" s="10"/>
      <c r="H15" s="10">
        <v>40463</v>
      </c>
      <c r="I15" s="10">
        <f t="shared" si="2"/>
        <v>13687</v>
      </c>
      <c r="J15" s="9">
        <v>54150</v>
      </c>
      <c r="K15" s="10"/>
      <c r="L15" s="10">
        <v>31528</v>
      </c>
      <c r="M15" s="10">
        <f t="shared" si="3"/>
        <v>22622</v>
      </c>
      <c r="N15" s="11"/>
      <c r="O15" s="11"/>
      <c r="P15" s="59"/>
      <c r="Q15" s="7" t="s">
        <v>24</v>
      </c>
      <c r="R15" s="55"/>
    </row>
    <row r="16" spans="1:18" s="12" customFormat="1" ht="11.25">
      <c r="A16" s="42">
        <v>8</v>
      </c>
      <c r="B16" s="7" t="s">
        <v>29</v>
      </c>
      <c r="C16" s="8" t="s">
        <v>30</v>
      </c>
      <c r="D16" s="15">
        <v>40265</v>
      </c>
      <c r="E16" s="7">
        <v>1</v>
      </c>
      <c r="F16" s="9">
        <v>12800</v>
      </c>
      <c r="G16" s="10"/>
      <c r="H16" s="10">
        <v>9566</v>
      </c>
      <c r="I16" s="10">
        <f t="shared" si="2"/>
        <v>3234</v>
      </c>
      <c r="J16" s="9">
        <v>12800</v>
      </c>
      <c r="K16" s="10"/>
      <c r="L16" s="10">
        <v>7454</v>
      </c>
      <c r="M16" s="10">
        <f t="shared" si="3"/>
        <v>5346</v>
      </c>
      <c r="N16" s="11"/>
      <c r="O16" s="11"/>
      <c r="P16" s="59"/>
      <c r="Q16" s="7" t="s">
        <v>24</v>
      </c>
      <c r="R16" s="55"/>
    </row>
    <row r="17" spans="1:18" s="12" customFormat="1" ht="11.25">
      <c r="A17" s="42" t="s">
        <v>38</v>
      </c>
      <c r="B17" s="7" t="s">
        <v>27</v>
      </c>
      <c r="C17" s="8" t="s">
        <v>28</v>
      </c>
      <c r="D17" s="15">
        <v>40265</v>
      </c>
      <c r="E17" s="7">
        <v>1</v>
      </c>
      <c r="F17" s="9">
        <v>39991</v>
      </c>
      <c r="G17" s="10"/>
      <c r="H17" s="10">
        <v>29882</v>
      </c>
      <c r="I17" s="10">
        <f t="shared" si="2"/>
        <v>10109</v>
      </c>
      <c r="J17" s="9">
        <v>39991</v>
      </c>
      <c r="K17" s="10"/>
      <c r="L17" s="10">
        <v>23283</v>
      </c>
      <c r="M17" s="10">
        <f t="shared" si="3"/>
        <v>16708</v>
      </c>
      <c r="N17" s="11"/>
      <c r="O17" s="11"/>
      <c r="P17" s="59"/>
      <c r="Q17" s="7" t="s">
        <v>24</v>
      </c>
      <c r="R17" s="55"/>
    </row>
    <row r="18" spans="1:18" s="12" customFormat="1" ht="11.25">
      <c r="A18" s="42">
        <v>10</v>
      </c>
      <c r="B18" s="7" t="s">
        <v>27</v>
      </c>
      <c r="C18" s="8" t="s">
        <v>28</v>
      </c>
      <c r="D18" s="15">
        <v>40497</v>
      </c>
      <c r="E18" s="7">
        <v>1</v>
      </c>
      <c r="F18" s="9">
        <v>29699</v>
      </c>
      <c r="G18" s="10"/>
      <c r="H18" s="10">
        <v>15962</v>
      </c>
      <c r="I18" s="10">
        <f t="shared" si="2"/>
        <v>13737</v>
      </c>
      <c r="J18" s="9">
        <v>29699</v>
      </c>
      <c r="K18" s="10"/>
      <c r="L18" s="10">
        <v>11062</v>
      </c>
      <c r="M18" s="10">
        <f t="shared" si="3"/>
        <v>18637</v>
      </c>
      <c r="N18" s="11"/>
      <c r="O18" s="11"/>
      <c r="P18" s="59"/>
      <c r="Q18" s="7" t="s">
        <v>24</v>
      </c>
      <c r="R18" s="55"/>
    </row>
    <row r="19" spans="1:18" s="12" customFormat="1" ht="11.25">
      <c r="A19" s="42" t="s">
        <v>86</v>
      </c>
      <c r="B19" s="7" t="s">
        <v>27</v>
      </c>
      <c r="C19" s="8" t="s">
        <v>31</v>
      </c>
      <c r="D19" s="15">
        <v>39447</v>
      </c>
      <c r="E19" s="7">
        <v>1</v>
      </c>
      <c r="F19" s="9">
        <v>22302</v>
      </c>
      <c r="G19" s="10">
        <v>7360</v>
      </c>
      <c r="H19" s="10">
        <v>22302</v>
      </c>
      <c r="I19" s="10">
        <f t="shared" si="2"/>
        <v>0</v>
      </c>
      <c r="J19" s="9">
        <v>22302</v>
      </c>
      <c r="K19" s="10">
        <v>7360</v>
      </c>
      <c r="L19" s="10">
        <v>22302</v>
      </c>
      <c r="M19" s="10">
        <f t="shared" si="3"/>
        <v>0</v>
      </c>
      <c r="N19" s="11"/>
      <c r="O19" s="11"/>
      <c r="P19" s="59"/>
      <c r="Q19" s="7" t="s">
        <v>24</v>
      </c>
      <c r="R19" s="55"/>
    </row>
    <row r="20" spans="1:18" s="12" customFormat="1" ht="11.25">
      <c r="A20" s="42" t="s">
        <v>87</v>
      </c>
      <c r="B20" s="7" t="s">
        <v>455</v>
      </c>
      <c r="C20" s="8" t="s">
        <v>454</v>
      </c>
      <c r="D20" s="15">
        <v>41061</v>
      </c>
      <c r="E20" s="7">
        <v>3</v>
      </c>
      <c r="F20" s="9">
        <v>135000</v>
      </c>
      <c r="G20" s="10"/>
      <c r="H20" s="10">
        <v>3662</v>
      </c>
      <c r="I20" s="10">
        <f t="shared" si="2"/>
        <v>131338</v>
      </c>
      <c r="J20" s="9"/>
      <c r="K20" s="10"/>
      <c r="L20" s="10"/>
      <c r="M20" s="10"/>
      <c r="N20" s="11"/>
      <c r="O20" s="11"/>
      <c r="P20" s="59"/>
      <c r="Q20" s="7" t="s">
        <v>24</v>
      </c>
      <c r="R20" s="55" t="s">
        <v>236</v>
      </c>
    </row>
    <row r="21" spans="1:18" s="12" customFormat="1" ht="11.25">
      <c r="A21" s="42" t="s">
        <v>89</v>
      </c>
      <c r="B21" s="7" t="s">
        <v>456</v>
      </c>
      <c r="C21" s="8" t="s">
        <v>457</v>
      </c>
      <c r="D21" s="15">
        <v>41061</v>
      </c>
      <c r="E21" s="7">
        <v>3</v>
      </c>
      <c r="F21" s="9">
        <v>187500</v>
      </c>
      <c r="G21" s="10"/>
      <c r="H21" s="10">
        <v>5086</v>
      </c>
      <c r="I21" s="10">
        <f t="shared" si="2"/>
        <v>182414</v>
      </c>
      <c r="J21" s="9"/>
      <c r="K21" s="10"/>
      <c r="L21" s="10"/>
      <c r="M21" s="10"/>
      <c r="N21" s="11"/>
      <c r="O21" s="11"/>
      <c r="P21" s="59"/>
      <c r="Q21" s="7" t="s">
        <v>24</v>
      </c>
      <c r="R21" s="55" t="s">
        <v>236</v>
      </c>
    </row>
    <row r="22" spans="1:18" s="12" customFormat="1" ht="11.25">
      <c r="A22" s="43"/>
      <c r="B22" s="18"/>
      <c r="C22" s="17" t="s">
        <v>32</v>
      </c>
      <c r="D22" s="16"/>
      <c r="E22" s="18"/>
      <c r="F22" s="19">
        <f>SUM(F12:F21)</f>
        <v>2244017</v>
      </c>
      <c r="G22" s="19">
        <f aca="true" t="shared" si="4" ref="G22:P22">SUM(G12:G19)</f>
        <v>8693</v>
      </c>
      <c r="H22" s="19">
        <f>SUM(H12:H21)</f>
        <v>1885267</v>
      </c>
      <c r="I22" s="19">
        <f t="shared" si="4"/>
        <v>44998</v>
      </c>
      <c r="J22" s="19">
        <f t="shared" si="4"/>
        <v>1921517</v>
      </c>
      <c r="K22" s="19">
        <f t="shared" si="4"/>
        <v>8693</v>
      </c>
      <c r="L22" s="19">
        <f t="shared" si="4"/>
        <v>1798364</v>
      </c>
      <c r="M22" s="19">
        <f t="shared" si="4"/>
        <v>123153</v>
      </c>
      <c r="N22" s="19">
        <f t="shared" si="4"/>
        <v>0</v>
      </c>
      <c r="O22" s="19">
        <f t="shared" si="4"/>
        <v>0</v>
      </c>
      <c r="P22" s="141">
        <f t="shared" si="4"/>
        <v>0</v>
      </c>
      <c r="Q22" s="142"/>
      <c r="R22" s="143"/>
    </row>
    <row r="23" spans="1:18" s="12" customFormat="1" ht="11.25">
      <c r="A23" s="42" t="s">
        <v>43</v>
      </c>
      <c r="B23" s="7" t="s">
        <v>33</v>
      </c>
      <c r="C23" s="8" t="s">
        <v>34</v>
      </c>
      <c r="D23" s="15">
        <v>39811</v>
      </c>
      <c r="E23" s="7">
        <v>1</v>
      </c>
      <c r="F23" s="9">
        <v>265900</v>
      </c>
      <c r="G23" s="10">
        <v>719</v>
      </c>
      <c r="H23" s="10">
        <v>265900</v>
      </c>
      <c r="I23" s="10">
        <f>F23-H23</f>
        <v>0</v>
      </c>
      <c r="J23" s="9">
        <v>265900</v>
      </c>
      <c r="K23" s="10">
        <v>719</v>
      </c>
      <c r="L23" s="10">
        <v>263960</v>
      </c>
      <c r="M23" s="10">
        <f>J23-L23</f>
        <v>1940</v>
      </c>
      <c r="N23" s="11" t="s">
        <v>16</v>
      </c>
      <c r="O23" s="11" t="s">
        <v>16</v>
      </c>
      <c r="P23" s="65"/>
      <c r="Q23" s="7" t="s">
        <v>17</v>
      </c>
      <c r="R23" s="73" t="s">
        <v>195</v>
      </c>
    </row>
    <row r="24" spans="1:18" s="12" customFormat="1" ht="11.25">
      <c r="A24" s="42" t="s">
        <v>47</v>
      </c>
      <c r="B24" s="7" t="s">
        <v>36</v>
      </c>
      <c r="C24" s="8" t="s">
        <v>37</v>
      </c>
      <c r="D24" s="15">
        <v>40178</v>
      </c>
      <c r="E24" s="7">
        <v>1</v>
      </c>
      <c r="F24" s="9">
        <v>300000</v>
      </c>
      <c r="G24" s="10"/>
      <c r="H24" s="10">
        <v>295777</v>
      </c>
      <c r="I24" s="10">
        <f>F24-H24</f>
        <v>4223</v>
      </c>
      <c r="J24" s="9">
        <v>300000</v>
      </c>
      <c r="K24" s="10"/>
      <c r="L24" s="10">
        <v>246277</v>
      </c>
      <c r="M24" s="10">
        <f>J24-L24</f>
        <v>53723</v>
      </c>
      <c r="N24" s="11"/>
      <c r="O24" s="11"/>
      <c r="P24" s="59"/>
      <c r="Q24" s="7" t="s">
        <v>17</v>
      </c>
      <c r="R24" s="73" t="s">
        <v>195</v>
      </c>
    </row>
    <row r="25" spans="1:19" s="12" customFormat="1" ht="11.25">
      <c r="A25" s="42" t="s">
        <v>48</v>
      </c>
      <c r="B25" s="7" t="s">
        <v>39</v>
      </c>
      <c r="C25" s="8" t="s">
        <v>40</v>
      </c>
      <c r="D25" s="15">
        <v>40268</v>
      </c>
      <c r="E25" s="7">
        <v>1</v>
      </c>
      <c r="F25" s="9">
        <v>54150</v>
      </c>
      <c r="G25" s="10"/>
      <c r="H25" s="10">
        <v>40315</v>
      </c>
      <c r="I25" s="10">
        <f>F25-H25</f>
        <v>13835</v>
      </c>
      <c r="J25" s="9">
        <v>54150</v>
      </c>
      <c r="K25" s="10"/>
      <c r="L25" s="10">
        <v>31381</v>
      </c>
      <c r="M25" s="10">
        <f>J25-L25</f>
        <v>22769</v>
      </c>
      <c r="N25" s="11"/>
      <c r="O25" s="11"/>
      <c r="P25" s="59"/>
      <c r="Q25" s="7" t="s">
        <v>17</v>
      </c>
      <c r="R25" s="55"/>
      <c r="S25" s="38" t="s">
        <v>186</v>
      </c>
    </row>
    <row r="26" spans="1:18" s="14" customFormat="1" ht="11.25">
      <c r="A26" s="43"/>
      <c r="B26" s="18"/>
      <c r="C26" s="17" t="s">
        <v>41</v>
      </c>
      <c r="D26" s="16"/>
      <c r="E26" s="18"/>
      <c r="F26" s="19">
        <f aca="true" t="shared" si="5" ref="F26:P26">SUM(F23:F25)</f>
        <v>620050</v>
      </c>
      <c r="G26" s="19">
        <f t="shared" si="5"/>
        <v>719</v>
      </c>
      <c r="H26" s="19">
        <f t="shared" si="5"/>
        <v>601992</v>
      </c>
      <c r="I26" s="19">
        <f t="shared" si="5"/>
        <v>18058</v>
      </c>
      <c r="J26" s="19">
        <f t="shared" si="5"/>
        <v>620050</v>
      </c>
      <c r="K26" s="19">
        <f t="shared" si="5"/>
        <v>719</v>
      </c>
      <c r="L26" s="19">
        <f t="shared" si="5"/>
        <v>541618</v>
      </c>
      <c r="M26" s="19">
        <f t="shared" si="5"/>
        <v>78432</v>
      </c>
      <c r="N26" s="19">
        <f t="shared" si="5"/>
        <v>0</v>
      </c>
      <c r="O26" s="19">
        <f t="shared" si="5"/>
        <v>0</v>
      </c>
      <c r="P26" s="19">
        <f t="shared" si="5"/>
        <v>0</v>
      </c>
      <c r="Q26" s="18"/>
      <c r="R26" s="144"/>
    </row>
    <row r="27" spans="1:18" s="12" customFormat="1" ht="11.25">
      <c r="A27" s="42"/>
      <c r="B27" s="7"/>
      <c r="C27" s="8" t="s">
        <v>42</v>
      </c>
      <c r="D27" s="15"/>
      <c r="E27" s="7"/>
      <c r="F27" s="9"/>
      <c r="G27" s="10"/>
      <c r="H27" s="10"/>
      <c r="I27" s="10"/>
      <c r="J27" s="9"/>
      <c r="K27" s="10"/>
      <c r="L27" s="10"/>
      <c r="M27" s="10"/>
      <c r="N27" s="11" t="s">
        <v>16</v>
      </c>
      <c r="O27" s="11" t="s">
        <v>16</v>
      </c>
      <c r="P27" s="59"/>
      <c r="Q27" s="7"/>
      <c r="R27" s="55"/>
    </row>
    <row r="28" spans="1:18" s="14" customFormat="1" ht="12" thickBot="1">
      <c r="A28" s="42" t="s">
        <v>92</v>
      </c>
      <c r="B28" s="7" t="s">
        <v>44</v>
      </c>
      <c r="C28" s="8" t="s">
        <v>45</v>
      </c>
      <c r="D28" s="15">
        <v>38449</v>
      </c>
      <c r="E28" s="7">
        <v>2</v>
      </c>
      <c r="F28" s="9">
        <v>88790</v>
      </c>
      <c r="G28" s="10">
        <v>7385</v>
      </c>
      <c r="H28" s="10">
        <v>88790</v>
      </c>
      <c r="I28" s="10">
        <f>F28-H28</f>
        <v>0</v>
      </c>
      <c r="J28" s="9">
        <v>88790</v>
      </c>
      <c r="K28" s="10">
        <v>7385</v>
      </c>
      <c r="L28" s="10">
        <v>88790</v>
      </c>
      <c r="M28" s="10">
        <f>J28-L28</f>
        <v>0</v>
      </c>
      <c r="N28" s="11" t="s">
        <v>16</v>
      </c>
      <c r="O28" s="11" t="s">
        <v>16</v>
      </c>
      <c r="P28" s="59"/>
      <c r="Q28" s="7" t="s">
        <v>46</v>
      </c>
      <c r="R28" s="64"/>
    </row>
    <row r="29" spans="1:53" s="21" customFormat="1" ht="12.75" thickBot="1" thickTop="1">
      <c r="A29" s="42" t="s">
        <v>94</v>
      </c>
      <c r="B29" s="7" t="s">
        <v>44</v>
      </c>
      <c r="C29" s="8" t="s">
        <v>45</v>
      </c>
      <c r="D29" s="15">
        <v>38540</v>
      </c>
      <c r="E29" s="7">
        <v>2</v>
      </c>
      <c r="F29" s="9">
        <v>112500</v>
      </c>
      <c r="G29" s="10">
        <v>9358</v>
      </c>
      <c r="H29" s="10">
        <v>112500</v>
      </c>
      <c r="I29" s="10">
        <f>F29-H29</f>
        <v>0</v>
      </c>
      <c r="J29" s="9">
        <v>112500</v>
      </c>
      <c r="K29" s="10">
        <v>9358</v>
      </c>
      <c r="L29" s="10">
        <v>112500</v>
      </c>
      <c r="M29" s="10">
        <f>J29-L29</f>
        <v>0</v>
      </c>
      <c r="N29" s="11" t="s">
        <v>16</v>
      </c>
      <c r="O29" s="11" t="s">
        <v>16</v>
      </c>
      <c r="P29" s="59"/>
      <c r="Q29" s="7" t="s">
        <v>46</v>
      </c>
      <c r="R29" s="66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</row>
    <row r="30" spans="1:18" s="22" customFormat="1" ht="12" thickTop="1">
      <c r="A30" s="42" t="s">
        <v>458</v>
      </c>
      <c r="B30" s="7" t="s">
        <v>49</v>
      </c>
      <c r="C30" s="8" t="s">
        <v>50</v>
      </c>
      <c r="D30" s="15">
        <v>39387</v>
      </c>
      <c r="E30" s="7">
        <v>1</v>
      </c>
      <c r="F30" s="9">
        <v>57600</v>
      </c>
      <c r="G30" s="10">
        <v>22185</v>
      </c>
      <c r="H30" s="10">
        <v>57600</v>
      </c>
      <c r="I30" s="10">
        <f>F30-H30</f>
        <v>0</v>
      </c>
      <c r="J30" s="9">
        <v>57600</v>
      </c>
      <c r="K30" s="10">
        <v>22185</v>
      </c>
      <c r="L30" s="10">
        <v>57600</v>
      </c>
      <c r="M30" s="10">
        <f>J30-L30</f>
        <v>0</v>
      </c>
      <c r="N30" s="11" t="s">
        <v>16</v>
      </c>
      <c r="O30" s="11" t="s">
        <v>16</v>
      </c>
      <c r="P30" s="59"/>
      <c r="Q30" s="7" t="s">
        <v>46</v>
      </c>
      <c r="R30" s="67"/>
    </row>
    <row r="31" spans="1:18" s="22" customFormat="1" ht="11.25">
      <c r="A31" s="43"/>
      <c r="B31" s="18"/>
      <c r="C31" s="17" t="s">
        <v>51</v>
      </c>
      <c r="D31" s="16"/>
      <c r="E31" s="18"/>
      <c r="F31" s="19">
        <f aca="true" t="shared" si="6" ref="F31:O31">SUM(F28:F30)</f>
        <v>258890</v>
      </c>
      <c r="G31" s="19">
        <f t="shared" si="6"/>
        <v>38928</v>
      </c>
      <c r="H31" s="19">
        <f t="shared" si="6"/>
        <v>258890</v>
      </c>
      <c r="I31" s="19">
        <f t="shared" si="6"/>
        <v>0</v>
      </c>
      <c r="J31" s="19">
        <f t="shared" si="6"/>
        <v>258890</v>
      </c>
      <c r="K31" s="19">
        <f t="shared" si="6"/>
        <v>38928</v>
      </c>
      <c r="L31" s="19">
        <f t="shared" si="6"/>
        <v>258890</v>
      </c>
      <c r="M31" s="19">
        <f t="shared" si="6"/>
        <v>0</v>
      </c>
      <c r="N31" s="19">
        <f t="shared" si="6"/>
        <v>0</v>
      </c>
      <c r="O31" s="19">
        <f t="shared" si="6"/>
        <v>0</v>
      </c>
      <c r="P31" s="145"/>
      <c r="Q31" s="142"/>
      <c r="R31" s="146"/>
    </row>
    <row r="32" spans="1:18" s="22" customFormat="1" ht="11.25">
      <c r="A32" s="56"/>
      <c r="B32" s="57"/>
      <c r="C32" s="58" t="s">
        <v>52</v>
      </c>
      <c r="D32" s="30"/>
      <c r="E32" s="57"/>
      <c r="F32" s="13">
        <f>F22+F26+F31</f>
        <v>3122957</v>
      </c>
      <c r="G32" s="13">
        <f aca="true" t="shared" si="7" ref="G32:O32">G22+G26+G31</f>
        <v>48340</v>
      </c>
      <c r="H32" s="13">
        <f t="shared" si="7"/>
        <v>2746149</v>
      </c>
      <c r="I32" s="13">
        <f>I22+I26+I31</f>
        <v>63056</v>
      </c>
      <c r="J32" s="13">
        <f t="shared" si="7"/>
        <v>2800457</v>
      </c>
      <c r="K32" s="13">
        <f t="shared" si="7"/>
        <v>48340</v>
      </c>
      <c r="L32" s="13">
        <f t="shared" si="7"/>
        <v>2598872</v>
      </c>
      <c r="M32" s="13">
        <f t="shared" si="7"/>
        <v>201585</v>
      </c>
      <c r="N32" s="13">
        <f t="shared" si="7"/>
        <v>0</v>
      </c>
      <c r="O32" s="13">
        <f t="shared" si="7"/>
        <v>0</v>
      </c>
      <c r="P32" s="59"/>
      <c r="Q32" s="7"/>
      <c r="R32" s="67"/>
    </row>
    <row r="33" spans="1:18" ht="12.75">
      <c r="A33" s="68"/>
      <c r="B33" s="69"/>
      <c r="C33" s="70" t="s">
        <v>53</v>
      </c>
      <c r="D33" s="71"/>
      <c r="E33" s="69"/>
      <c r="F33" s="72">
        <f aca="true" t="shared" si="8" ref="F33:O33">F9+F32</f>
        <v>3621857</v>
      </c>
      <c r="G33" s="72">
        <f t="shared" si="8"/>
        <v>50260</v>
      </c>
      <c r="H33" s="72">
        <f t="shared" si="8"/>
        <v>3034071</v>
      </c>
      <c r="I33" s="72">
        <f>I9+I32</f>
        <v>274034</v>
      </c>
      <c r="J33" s="72">
        <f t="shared" si="8"/>
        <v>3292457</v>
      </c>
      <c r="K33" s="72">
        <f t="shared" si="8"/>
        <v>50260</v>
      </c>
      <c r="L33" s="72">
        <f t="shared" si="8"/>
        <v>2841230</v>
      </c>
      <c r="M33" s="72">
        <f t="shared" si="8"/>
        <v>451227</v>
      </c>
      <c r="N33" s="72">
        <f t="shared" si="8"/>
        <v>0</v>
      </c>
      <c r="O33" s="72">
        <f t="shared" si="8"/>
        <v>0</v>
      </c>
      <c r="P33" s="147"/>
      <c r="Q33" s="92"/>
      <c r="R33" s="148"/>
    </row>
    <row r="34" spans="1:18" s="24" customFormat="1" ht="12.75">
      <c r="A34" s="74"/>
      <c r="B34" s="75"/>
      <c r="C34" s="76"/>
      <c r="D34" s="77"/>
      <c r="E34" s="75"/>
      <c r="F34" s="78"/>
      <c r="G34" s="78"/>
      <c r="H34" s="78"/>
      <c r="I34" s="78"/>
      <c r="J34" s="78"/>
      <c r="K34" s="78"/>
      <c r="L34" s="78"/>
      <c r="M34" s="78"/>
      <c r="N34" s="78"/>
      <c r="O34" s="79"/>
      <c r="P34" s="65"/>
      <c r="Q34" s="7"/>
      <c r="R34" s="80"/>
    </row>
    <row r="35" spans="1:18" s="25" customFormat="1" ht="13.5">
      <c r="A35" s="81"/>
      <c r="B35" s="82"/>
      <c r="C35" s="83" t="s">
        <v>54</v>
      </c>
      <c r="D35" s="84"/>
      <c r="E35" s="82"/>
      <c r="F35" s="85"/>
      <c r="G35" s="85"/>
      <c r="H35" s="85"/>
      <c r="I35" s="85"/>
      <c r="J35" s="85"/>
      <c r="K35" s="85"/>
      <c r="L35" s="85"/>
      <c r="M35" s="85"/>
      <c r="N35" s="86"/>
      <c r="O35" s="86"/>
      <c r="P35" s="149">
        <f>SUM(P9:P34)</f>
        <v>12000</v>
      </c>
      <c r="Q35" s="69"/>
      <c r="R35" s="150"/>
    </row>
    <row r="36" spans="1:18" s="25" customFormat="1" ht="13.5">
      <c r="A36" s="42" t="s">
        <v>95</v>
      </c>
      <c r="B36" s="7" t="s">
        <v>55</v>
      </c>
      <c r="C36" s="8" t="s">
        <v>56</v>
      </c>
      <c r="D36" s="15">
        <v>39022</v>
      </c>
      <c r="E36" s="7"/>
      <c r="F36" s="9">
        <v>33205573</v>
      </c>
      <c r="G36" s="10">
        <v>996168</v>
      </c>
      <c r="H36" s="10">
        <v>5645403</v>
      </c>
      <c r="I36" s="10">
        <f>F36-H36</f>
        <v>27560170</v>
      </c>
      <c r="J36" s="9">
        <v>33205573</v>
      </c>
      <c r="K36" s="10">
        <v>996168</v>
      </c>
      <c r="L36" s="10">
        <v>5147319</v>
      </c>
      <c r="M36" s="10">
        <f>J36-L36</f>
        <v>28058254</v>
      </c>
      <c r="N36" s="11" t="s">
        <v>16</v>
      </c>
      <c r="O36" s="11" t="s">
        <v>16</v>
      </c>
      <c r="P36" s="87"/>
      <c r="Q36" s="88" t="s">
        <v>17</v>
      </c>
      <c r="R36" s="231" t="s">
        <v>192</v>
      </c>
    </row>
    <row r="37" spans="1:18" s="5" customFormat="1" ht="12.75">
      <c r="A37" s="42" t="s">
        <v>98</v>
      </c>
      <c r="B37" s="7"/>
      <c r="C37" s="8" t="s">
        <v>57</v>
      </c>
      <c r="D37" s="15">
        <v>39052</v>
      </c>
      <c r="E37" s="7">
        <v>1</v>
      </c>
      <c r="F37" s="9">
        <v>7549000</v>
      </c>
      <c r="G37" s="10">
        <v>226470</v>
      </c>
      <c r="H37" s="10">
        <v>1264819</v>
      </c>
      <c r="I37" s="10">
        <f>F37-H37</f>
        <v>6284181</v>
      </c>
      <c r="J37" s="9">
        <v>7549000</v>
      </c>
      <c r="K37" s="10">
        <v>226470</v>
      </c>
      <c r="L37" s="10">
        <v>1151584</v>
      </c>
      <c r="M37" s="10">
        <f>J37-L37</f>
        <v>6397416</v>
      </c>
      <c r="N37" s="11" t="s">
        <v>16</v>
      </c>
      <c r="O37" s="11" t="s">
        <v>16</v>
      </c>
      <c r="P37" s="87"/>
      <c r="Q37" s="88" t="s">
        <v>17</v>
      </c>
      <c r="R37" s="232"/>
    </row>
    <row r="38" spans="1:18" s="2" customFormat="1" ht="12">
      <c r="A38" s="68"/>
      <c r="B38" s="69" t="s">
        <v>58</v>
      </c>
      <c r="C38" s="83" t="s">
        <v>59</v>
      </c>
      <c r="D38" s="84"/>
      <c r="E38" s="69"/>
      <c r="F38" s="72">
        <f aca="true" t="shared" si="9" ref="F38:N38">SUM(F36:F37)</f>
        <v>40754573</v>
      </c>
      <c r="G38" s="72">
        <f t="shared" si="9"/>
        <v>1222638</v>
      </c>
      <c r="H38" s="72">
        <f t="shared" si="9"/>
        <v>6910222</v>
      </c>
      <c r="I38" s="72">
        <f t="shared" si="9"/>
        <v>33844351</v>
      </c>
      <c r="J38" s="72">
        <f t="shared" si="9"/>
        <v>40754573</v>
      </c>
      <c r="K38" s="72">
        <f t="shared" si="9"/>
        <v>1222638</v>
      </c>
      <c r="L38" s="72">
        <f t="shared" si="9"/>
        <v>6298903</v>
      </c>
      <c r="M38" s="72">
        <f t="shared" si="9"/>
        <v>34455670</v>
      </c>
      <c r="N38" s="72">
        <f t="shared" si="9"/>
        <v>0</v>
      </c>
      <c r="O38" s="89" t="s">
        <v>16</v>
      </c>
      <c r="P38" s="149"/>
      <c r="Q38" s="69"/>
      <c r="R38" s="151"/>
    </row>
    <row r="39" spans="1:18" ht="13.5">
      <c r="A39" s="91"/>
      <c r="B39" s="92"/>
      <c r="C39" s="70" t="s">
        <v>60</v>
      </c>
      <c r="D39" s="71"/>
      <c r="E39" s="92"/>
      <c r="F39" s="93"/>
      <c r="G39" s="94"/>
      <c r="H39" s="94"/>
      <c r="I39" s="94"/>
      <c r="J39" s="93"/>
      <c r="K39" s="94"/>
      <c r="L39" s="94"/>
      <c r="M39" s="94"/>
      <c r="N39" s="95"/>
      <c r="O39" s="95"/>
      <c r="P39" s="152"/>
      <c r="Q39" s="153"/>
      <c r="R39" s="148"/>
    </row>
    <row r="40" spans="1:18" ht="12.75">
      <c r="A40" s="42"/>
      <c r="B40" s="7"/>
      <c r="C40" s="58" t="s">
        <v>61</v>
      </c>
      <c r="D40" s="30"/>
      <c r="E40" s="7"/>
      <c r="F40" s="9"/>
      <c r="G40" s="10"/>
      <c r="H40" s="10"/>
      <c r="I40" s="10"/>
      <c r="J40" s="9"/>
      <c r="K40" s="10"/>
      <c r="L40" s="10"/>
      <c r="M40" s="10"/>
      <c r="N40" s="28"/>
      <c r="O40" s="28"/>
      <c r="P40" s="98"/>
      <c r="Q40" s="99"/>
      <c r="R40" s="73"/>
    </row>
    <row r="41" spans="1:18" ht="12.75">
      <c r="A41" s="42" t="s">
        <v>112</v>
      </c>
      <c r="B41" s="7" t="s">
        <v>62</v>
      </c>
      <c r="C41" s="8" t="s">
        <v>63</v>
      </c>
      <c r="D41" s="15">
        <v>39813</v>
      </c>
      <c r="E41" s="7">
        <v>1</v>
      </c>
      <c r="F41" s="9">
        <v>225600</v>
      </c>
      <c r="G41" s="10">
        <v>203</v>
      </c>
      <c r="H41" s="10">
        <v>225600</v>
      </c>
      <c r="I41" s="10">
        <f aca="true" t="shared" si="10" ref="I41:I46">F41-H41</f>
        <v>0</v>
      </c>
      <c r="J41" s="9">
        <v>225600</v>
      </c>
      <c r="K41" s="10">
        <v>203</v>
      </c>
      <c r="L41" s="10">
        <v>223547</v>
      </c>
      <c r="M41" s="10">
        <f>J41-L41</f>
        <v>2053</v>
      </c>
      <c r="N41" s="28"/>
      <c r="O41" s="28"/>
      <c r="P41" s="98"/>
      <c r="Q41" s="99" t="s">
        <v>24</v>
      </c>
      <c r="R41" s="73"/>
    </row>
    <row r="42" spans="1:18" ht="12.75">
      <c r="A42" s="42" t="s">
        <v>113</v>
      </c>
      <c r="B42" s="7" t="s">
        <v>64</v>
      </c>
      <c r="C42" s="8" t="s">
        <v>65</v>
      </c>
      <c r="D42" s="15">
        <v>39813</v>
      </c>
      <c r="E42" s="7">
        <v>1</v>
      </c>
      <c r="F42" s="9">
        <v>19200</v>
      </c>
      <c r="G42" s="10">
        <v>17</v>
      </c>
      <c r="H42" s="10">
        <v>19200</v>
      </c>
      <c r="I42" s="10">
        <f t="shared" si="10"/>
        <v>0</v>
      </c>
      <c r="J42" s="9">
        <v>19200</v>
      </c>
      <c r="K42" s="10">
        <v>17</v>
      </c>
      <c r="L42" s="10">
        <v>19025</v>
      </c>
      <c r="M42" s="10">
        <f>J42-L42</f>
        <v>175</v>
      </c>
      <c r="N42" s="28"/>
      <c r="O42" s="28"/>
      <c r="P42" s="98"/>
      <c r="Q42" s="99" t="s">
        <v>24</v>
      </c>
      <c r="R42" s="73"/>
    </row>
    <row r="43" spans="1:18" ht="12.75">
      <c r="A43" s="42" t="s">
        <v>114</v>
      </c>
      <c r="B43" s="7" t="s">
        <v>66</v>
      </c>
      <c r="C43" s="8" t="s">
        <v>67</v>
      </c>
      <c r="D43" s="15">
        <v>39813</v>
      </c>
      <c r="E43" s="7">
        <v>1</v>
      </c>
      <c r="F43" s="9">
        <v>244800</v>
      </c>
      <c r="G43" s="10">
        <v>221</v>
      </c>
      <c r="H43" s="10">
        <v>244800</v>
      </c>
      <c r="I43" s="10">
        <f t="shared" si="10"/>
        <v>0</v>
      </c>
      <c r="J43" s="9">
        <v>244800</v>
      </c>
      <c r="K43" s="10">
        <v>221</v>
      </c>
      <c r="L43" s="10">
        <v>242573</v>
      </c>
      <c r="M43" s="10">
        <f>J43-L43</f>
        <v>2227</v>
      </c>
      <c r="N43" s="28"/>
      <c r="O43" s="28"/>
      <c r="P43" s="98"/>
      <c r="Q43" s="99" t="s">
        <v>24</v>
      </c>
      <c r="R43" s="73"/>
    </row>
    <row r="44" spans="1:18" ht="12.75">
      <c r="A44" s="42" t="s">
        <v>115</v>
      </c>
      <c r="B44" s="7" t="s">
        <v>68</v>
      </c>
      <c r="C44" s="8" t="s">
        <v>69</v>
      </c>
      <c r="D44" s="15">
        <v>40265</v>
      </c>
      <c r="E44" s="7">
        <v>1</v>
      </c>
      <c r="F44" s="9">
        <v>103421</v>
      </c>
      <c r="G44" s="10"/>
      <c r="H44" s="10">
        <v>77280</v>
      </c>
      <c r="I44" s="10">
        <f t="shared" si="10"/>
        <v>26141</v>
      </c>
      <c r="J44" s="9">
        <v>103421</v>
      </c>
      <c r="K44" s="10"/>
      <c r="L44" s="10">
        <v>60215</v>
      </c>
      <c r="M44" s="10">
        <f>J44-L44</f>
        <v>43206</v>
      </c>
      <c r="N44" s="28"/>
      <c r="O44" s="28"/>
      <c r="P44" s="98"/>
      <c r="Q44" s="99" t="s">
        <v>24</v>
      </c>
      <c r="R44" s="73"/>
    </row>
    <row r="45" spans="1:18" ht="12.75">
      <c r="A45" s="42" t="s">
        <v>116</v>
      </c>
      <c r="B45" s="7" t="s">
        <v>68</v>
      </c>
      <c r="C45" s="8" t="s">
        <v>70</v>
      </c>
      <c r="D45" s="15">
        <v>40512</v>
      </c>
      <c r="E45" s="7">
        <v>1</v>
      </c>
      <c r="F45" s="9">
        <v>59810</v>
      </c>
      <c r="G45" s="10"/>
      <c r="H45" s="10">
        <v>31337</v>
      </c>
      <c r="I45" s="10">
        <f t="shared" si="10"/>
        <v>28473</v>
      </c>
      <c r="J45" s="9">
        <v>59810</v>
      </c>
      <c r="K45" s="10"/>
      <c r="L45" s="10">
        <v>21468</v>
      </c>
      <c r="M45" s="10">
        <f>J45-L45</f>
        <v>38342</v>
      </c>
      <c r="N45" s="28"/>
      <c r="O45" s="28"/>
      <c r="P45" s="98"/>
      <c r="Q45" s="99" t="s">
        <v>24</v>
      </c>
      <c r="R45" s="73"/>
    </row>
    <row r="46" spans="1:18" ht="12.75">
      <c r="A46" s="42" t="s">
        <v>119</v>
      </c>
      <c r="B46" s="7" t="s">
        <v>71</v>
      </c>
      <c r="C46" s="8" t="s">
        <v>72</v>
      </c>
      <c r="D46" s="15">
        <v>39447</v>
      </c>
      <c r="E46" s="7">
        <v>1</v>
      </c>
      <c r="F46" s="9">
        <v>160277</v>
      </c>
      <c r="G46" s="10">
        <v>52892</v>
      </c>
      <c r="H46" s="10">
        <v>160277</v>
      </c>
      <c r="I46" s="10">
        <f t="shared" si="10"/>
        <v>0</v>
      </c>
      <c r="J46" s="9"/>
      <c r="K46" s="10"/>
      <c r="L46" s="10"/>
      <c r="M46" s="10"/>
      <c r="N46" s="28"/>
      <c r="O46" s="28"/>
      <c r="P46" s="98"/>
      <c r="Q46" s="99" t="s">
        <v>24</v>
      </c>
      <c r="R46" s="73"/>
    </row>
    <row r="47" spans="1:18" s="2" customFormat="1" ht="12.75">
      <c r="A47" s="42" t="s">
        <v>120</v>
      </c>
      <c r="B47" s="7" t="s">
        <v>74</v>
      </c>
      <c r="C47" s="8" t="s">
        <v>75</v>
      </c>
      <c r="D47" s="15">
        <v>38685</v>
      </c>
      <c r="E47" s="7">
        <v>2</v>
      </c>
      <c r="F47" s="9">
        <v>460000</v>
      </c>
      <c r="G47" s="10">
        <v>150370</v>
      </c>
      <c r="H47" s="10">
        <v>460000</v>
      </c>
      <c r="I47" s="10">
        <f aca="true" t="shared" si="11" ref="I47:I52">F47-H47</f>
        <v>0</v>
      </c>
      <c r="J47" s="9">
        <v>460000</v>
      </c>
      <c r="K47" s="10">
        <v>150370</v>
      </c>
      <c r="L47" s="10">
        <v>460000</v>
      </c>
      <c r="M47" s="10">
        <f>J47-L47</f>
        <v>0</v>
      </c>
      <c r="N47" s="28"/>
      <c r="O47" s="28"/>
      <c r="P47" s="100"/>
      <c r="Q47" s="101" t="s">
        <v>24</v>
      </c>
      <c r="R47" s="90"/>
    </row>
    <row r="48" spans="1:18" ht="12.75">
      <c r="A48" s="42" t="s">
        <v>121</v>
      </c>
      <c r="B48" s="7" t="s">
        <v>76</v>
      </c>
      <c r="C48" s="8" t="s">
        <v>77</v>
      </c>
      <c r="D48" s="15">
        <v>38685</v>
      </c>
      <c r="E48" s="7">
        <v>4</v>
      </c>
      <c r="F48" s="9">
        <v>289000</v>
      </c>
      <c r="G48" s="10">
        <v>89640</v>
      </c>
      <c r="H48" s="10">
        <v>289000</v>
      </c>
      <c r="I48" s="10">
        <f t="shared" si="11"/>
        <v>0</v>
      </c>
      <c r="J48" s="9">
        <v>289000</v>
      </c>
      <c r="K48" s="10">
        <v>89640</v>
      </c>
      <c r="L48" s="10">
        <v>289000</v>
      </c>
      <c r="M48" s="10">
        <f>J48-L48</f>
        <v>0</v>
      </c>
      <c r="N48" s="28"/>
      <c r="O48" s="28"/>
      <c r="P48" s="100"/>
      <c r="Q48" s="101" t="s">
        <v>24</v>
      </c>
      <c r="R48" s="73"/>
    </row>
    <row r="49" spans="1:18" ht="12.75">
      <c r="A49" s="42" t="s">
        <v>193</v>
      </c>
      <c r="B49" s="7" t="s">
        <v>78</v>
      </c>
      <c r="C49" s="8" t="s">
        <v>79</v>
      </c>
      <c r="D49" s="15">
        <v>38685</v>
      </c>
      <c r="E49" s="7">
        <v>3</v>
      </c>
      <c r="F49" s="9">
        <v>262050</v>
      </c>
      <c r="G49" s="10">
        <v>91278</v>
      </c>
      <c r="H49" s="10">
        <v>262050</v>
      </c>
      <c r="I49" s="10">
        <f t="shared" si="11"/>
        <v>0</v>
      </c>
      <c r="J49" s="9">
        <v>262050</v>
      </c>
      <c r="K49" s="10">
        <v>91278</v>
      </c>
      <c r="L49" s="10">
        <v>262050</v>
      </c>
      <c r="M49" s="10">
        <f>J49-L49</f>
        <v>0</v>
      </c>
      <c r="N49" s="28"/>
      <c r="O49" s="28"/>
      <c r="P49" s="102"/>
      <c r="Q49" s="101" t="s">
        <v>24</v>
      </c>
      <c r="R49" s="73"/>
    </row>
    <row r="50" spans="1:18" ht="12.75">
      <c r="A50" s="42" t="s">
        <v>459</v>
      </c>
      <c r="B50" s="7" t="s">
        <v>80</v>
      </c>
      <c r="C50" s="8" t="s">
        <v>40</v>
      </c>
      <c r="D50" s="15">
        <v>38685</v>
      </c>
      <c r="E50" s="7">
        <v>3</v>
      </c>
      <c r="F50" s="9">
        <v>219938</v>
      </c>
      <c r="G50" s="10">
        <v>68218</v>
      </c>
      <c r="H50" s="10">
        <v>219938</v>
      </c>
      <c r="I50" s="10">
        <f t="shared" si="11"/>
        <v>0</v>
      </c>
      <c r="J50" s="9">
        <v>219938</v>
      </c>
      <c r="K50" s="10">
        <v>68218</v>
      </c>
      <c r="L50" s="10">
        <v>219938</v>
      </c>
      <c r="M50" s="10">
        <f>J50-L50</f>
        <v>0</v>
      </c>
      <c r="N50" s="28"/>
      <c r="O50" s="28"/>
      <c r="P50" s="102"/>
      <c r="Q50" s="101" t="s">
        <v>24</v>
      </c>
      <c r="R50" s="73"/>
    </row>
    <row r="51" spans="1:18" ht="12.75">
      <c r="A51" s="42" t="s">
        <v>460</v>
      </c>
      <c r="B51" s="7" t="s">
        <v>81</v>
      </c>
      <c r="C51" s="8" t="s">
        <v>82</v>
      </c>
      <c r="D51" s="15">
        <v>38685</v>
      </c>
      <c r="E51" s="7">
        <v>3</v>
      </c>
      <c r="F51" s="9">
        <v>241875</v>
      </c>
      <c r="G51" s="10">
        <v>75021</v>
      </c>
      <c r="H51" s="10">
        <v>241875</v>
      </c>
      <c r="I51" s="10">
        <f t="shared" si="11"/>
        <v>0</v>
      </c>
      <c r="J51" s="9">
        <v>241875</v>
      </c>
      <c r="K51" s="10">
        <v>75021</v>
      </c>
      <c r="L51" s="10">
        <v>241875</v>
      </c>
      <c r="M51" s="10">
        <f>J51-L51</f>
        <v>0</v>
      </c>
      <c r="N51" s="28"/>
      <c r="O51" s="28"/>
      <c r="P51" s="103"/>
      <c r="Q51" s="104" t="s">
        <v>24</v>
      </c>
      <c r="R51" s="73"/>
    </row>
    <row r="52" spans="1:18" ht="12.75">
      <c r="A52" s="42" t="s">
        <v>464</v>
      </c>
      <c r="B52" s="7" t="s">
        <v>461</v>
      </c>
      <c r="C52" s="8" t="s">
        <v>462</v>
      </c>
      <c r="D52" s="15">
        <v>41061</v>
      </c>
      <c r="E52" s="7">
        <v>3</v>
      </c>
      <c r="F52" s="9">
        <v>203700</v>
      </c>
      <c r="G52" s="10"/>
      <c r="H52" s="10">
        <v>5525</v>
      </c>
      <c r="I52" s="10">
        <f t="shared" si="11"/>
        <v>198175</v>
      </c>
      <c r="J52" s="9"/>
      <c r="K52" s="10"/>
      <c r="L52" s="10"/>
      <c r="M52" s="10"/>
      <c r="N52" s="28"/>
      <c r="O52" s="28"/>
      <c r="P52" s="103"/>
      <c r="Q52" s="104" t="s">
        <v>24</v>
      </c>
      <c r="R52" s="73" t="s">
        <v>463</v>
      </c>
    </row>
    <row r="53" spans="1:18" s="29" customFormat="1" ht="12.75">
      <c r="A53" s="43"/>
      <c r="B53" s="18"/>
      <c r="C53" s="17" t="s">
        <v>73</v>
      </c>
      <c r="D53" s="16"/>
      <c r="E53" s="18"/>
      <c r="F53" s="19">
        <f>SUM(F41:F52)</f>
        <v>2489671</v>
      </c>
      <c r="G53" s="19">
        <f>SUM(G41:G51)</f>
        <v>527860</v>
      </c>
      <c r="H53" s="19">
        <f>SUM(H41:H52)</f>
        <v>2236882</v>
      </c>
      <c r="I53" s="19">
        <f>SUM(I41:I52)</f>
        <v>252789</v>
      </c>
      <c r="J53" s="19" t="e">
        <f>#REF!+#REF!</f>
        <v>#REF!</v>
      </c>
      <c r="K53" s="19" t="e">
        <f>#REF!+#REF!</f>
        <v>#REF!</v>
      </c>
      <c r="L53" s="19" t="e">
        <f>#REF!+#REF!</f>
        <v>#REF!</v>
      </c>
      <c r="M53" s="19" t="e">
        <f>#REF!+#REF!</f>
        <v>#REF!</v>
      </c>
      <c r="N53" s="19" t="e">
        <f>#REF!+#REF!</f>
        <v>#REF!</v>
      </c>
      <c r="O53" s="19" t="e">
        <f>#REF!+#REF!</f>
        <v>#REF!</v>
      </c>
      <c r="P53" s="154"/>
      <c r="Q53" s="155"/>
      <c r="R53" s="156"/>
    </row>
    <row r="54" spans="1:18" ht="12.75">
      <c r="A54" s="42" t="s">
        <v>465</v>
      </c>
      <c r="B54" s="7" t="s">
        <v>68</v>
      </c>
      <c r="C54" s="8" t="s">
        <v>83</v>
      </c>
      <c r="D54" s="15">
        <v>40268</v>
      </c>
      <c r="E54" s="7">
        <v>1</v>
      </c>
      <c r="F54" s="9">
        <v>108780</v>
      </c>
      <c r="G54" s="10"/>
      <c r="H54" s="10">
        <v>80990</v>
      </c>
      <c r="I54" s="10">
        <f>F54-H54</f>
        <v>27790</v>
      </c>
      <c r="J54" s="9">
        <v>108780</v>
      </c>
      <c r="K54" s="10"/>
      <c r="L54" s="10">
        <v>63041</v>
      </c>
      <c r="M54" s="10">
        <f>J54-L54</f>
        <v>45739</v>
      </c>
      <c r="N54" s="28"/>
      <c r="O54" s="28"/>
      <c r="P54" s="98"/>
      <c r="Q54" s="99" t="s">
        <v>46</v>
      </c>
      <c r="R54" s="73"/>
    </row>
    <row r="55" spans="1:18" ht="12.75">
      <c r="A55" s="42" t="s">
        <v>466</v>
      </c>
      <c r="B55" s="7" t="s">
        <v>84</v>
      </c>
      <c r="C55" s="8" t="s">
        <v>85</v>
      </c>
      <c r="D55" s="15">
        <v>39661</v>
      </c>
      <c r="E55" s="7">
        <v>1</v>
      </c>
      <c r="F55" s="9">
        <v>600000</v>
      </c>
      <c r="G55" s="10">
        <v>82770</v>
      </c>
      <c r="H55" s="10">
        <v>478770</v>
      </c>
      <c r="I55" s="10">
        <f>F55-H55</f>
        <v>121230</v>
      </c>
      <c r="J55" s="9"/>
      <c r="K55" s="10">
        <v>82770</v>
      </c>
      <c r="L55" s="10"/>
      <c r="M55" s="10">
        <f>J55-L55</f>
        <v>0</v>
      </c>
      <c r="N55" s="28"/>
      <c r="O55" s="28"/>
      <c r="P55" s="98"/>
      <c r="Q55" s="99" t="s">
        <v>46</v>
      </c>
      <c r="R55" s="73"/>
    </row>
    <row r="56" spans="1:18" ht="12.75">
      <c r="A56" s="42" t="s">
        <v>467</v>
      </c>
      <c r="B56" s="7" t="s">
        <v>74</v>
      </c>
      <c r="C56" s="8" t="s">
        <v>75</v>
      </c>
      <c r="D56" s="15">
        <v>38572</v>
      </c>
      <c r="E56" s="7">
        <v>1</v>
      </c>
      <c r="F56" s="9">
        <v>125000</v>
      </c>
      <c r="G56" s="10">
        <v>35252</v>
      </c>
      <c r="H56" s="10">
        <v>125000</v>
      </c>
      <c r="I56" s="10">
        <f aca="true" t="shared" si="12" ref="I56:I71">F56-H56</f>
        <v>0</v>
      </c>
      <c r="J56" s="9">
        <v>125000</v>
      </c>
      <c r="K56" s="10">
        <v>35252</v>
      </c>
      <c r="L56" s="10">
        <v>125000</v>
      </c>
      <c r="M56" s="10">
        <f aca="true" t="shared" si="13" ref="M56:M71">J56-L56</f>
        <v>0</v>
      </c>
      <c r="N56" s="28"/>
      <c r="O56" s="28"/>
      <c r="P56" s="98"/>
      <c r="Q56" s="99" t="s">
        <v>46</v>
      </c>
      <c r="R56" s="73"/>
    </row>
    <row r="57" spans="1:18" ht="12.75">
      <c r="A57" s="42" t="s">
        <v>468</v>
      </c>
      <c r="B57" s="7" t="s">
        <v>68</v>
      </c>
      <c r="C57" s="8" t="s">
        <v>88</v>
      </c>
      <c r="D57" s="15">
        <v>38553</v>
      </c>
      <c r="E57" s="7">
        <v>1</v>
      </c>
      <c r="F57" s="9">
        <v>254534</v>
      </c>
      <c r="G57" s="10">
        <v>48569</v>
      </c>
      <c r="H57" s="10">
        <v>254534</v>
      </c>
      <c r="I57" s="10">
        <f t="shared" si="12"/>
        <v>0</v>
      </c>
      <c r="J57" s="9">
        <v>254534</v>
      </c>
      <c r="K57" s="10">
        <v>48569</v>
      </c>
      <c r="L57" s="10">
        <v>254534</v>
      </c>
      <c r="M57" s="10">
        <f t="shared" si="13"/>
        <v>0</v>
      </c>
      <c r="N57" s="28"/>
      <c r="O57" s="28"/>
      <c r="P57" s="98"/>
      <c r="Q57" s="99" t="s">
        <v>46</v>
      </c>
      <c r="R57" s="73"/>
    </row>
    <row r="58" spans="1:18" ht="12.75">
      <c r="A58" s="42" t="s">
        <v>469</v>
      </c>
      <c r="B58" s="7" t="s">
        <v>68</v>
      </c>
      <c r="C58" s="8" t="s">
        <v>88</v>
      </c>
      <c r="D58" s="15">
        <v>38793</v>
      </c>
      <c r="E58" s="7">
        <v>2</v>
      </c>
      <c r="F58" s="9">
        <v>329604</v>
      </c>
      <c r="G58" s="10">
        <v>108770</v>
      </c>
      <c r="H58" s="9">
        <v>329604</v>
      </c>
      <c r="I58" s="10">
        <f t="shared" si="12"/>
        <v>0</v>
      </c>
      <c r="J58" s="9">
        <v>329604</v>
      </c>
      <c r="K58" s="10">
        <v>108770</v>
      </c>
      <c r="L58" s="9">
        <v>329604</v>
      </c>
      <c r="M58" s="10">
        <f t="shared" si="13"/>
        <v>0</v>
      </c>
      <c r="N58" s="28"/>
      <c r="O58" s="28"/>
      <c r="P58" s="98"/>
      <c r="Q58" s="99" t="s">
        <v>46</v>
      </c>
      <c r="R58" s="73"/>
    </row>
    <row r="59" spans="1:18" ht="12.75">
      <c r="A59" s="42" t="s">
        <v>470</v>
      </c>
      <c r="B59" s="7" t="s">
        <v>68</v>
      </c>
      <c r="C59" s="8" t="s">
        <v>88</v>
      </c>
      <c r="D59" s="15">
        <v>38714</v>
      </c>
      <c r="E59" s="7">
        <v>1</v>
      </c>
      <c r="F59" s="9">
        <v>160000</v>
      </c>
      <c r="G59" s="10">
        <v>52800</v>
      </c>
      <c r="H59" s="9">
        <v>160000</v>
      </c>
      <c r="I59" s="10">
        <f t="shared" si="12"/>
        <v>0</v>
      </c>
      <c r="J59" s="9">
        <v>160000</v>
      </c>
      <c r="K59" s="10">
        <v>52800</v>
      </c>
      <c r="L59" s="9">
        <v>160000</v>
      </c>
      <c r="M59" s="10">
        <f t="shared" si="13"/>
        <v>0</v>
      </c>
      <c r="N59" s="28"/>
      <c r="O59" s="28"/>
      <c r="P59" s="98"/>
      <c r="Q59" s="99" t="s">
        <v>46</v>
      </c>
      <c r="R59" s="73"/>
    </row>
    <row r="60" spans="1:18" ht="12.75">
      <c r="A60" s="42" t="s">
        <v>471</v>
      </c>
      <c r="B60" s="7" t="s">
        <v>90</v>
      </c>
      <c r="C60" s="8" t="s">
        <v>91</v>
      </c>
      <c r="D60" s="15">
        <v>38793</v>
      </c>
      <c r="E60" s="7">
        <v>1</v>
      </c>
      <c r="F60" s="9">
        <v>229500</v>
      </c>
      <c r="G60" s="10">
        <v>75734</v>
      </c>
      <c r="H60" s="10">
        <v>229500</v>
      </c>
      <c r="I60" s="10">
        <f t="shared" si="12"/>
        <v>0</v>
      </c>
      <c r="J60" s="9">
        <v>229500</v>
      </c>
      <c r="K60" s="10">
        <v>75734</v>
      </c>
      <c r="L60" s="10">
        <v>229500</v>
      </c>
      <c r="M60" s="10">
        <f t="shared" si="13"/>
        <v>0</v>
      </c>
      <c r="N60" s="28"/>
      <c r="O60" s="28"/>
      <c r="P60" s="98"/>
      <c r="Q60" s="99" t="s">
        <v>46</v>
      </c>
      <c r="R60" s="73"/>
    </row>
    <row r="61" spans="1:18" ht="12.75">
      <c r="A61" s="42" t="s">
        <v>472</v>
      </c>
      <c r="B61" s="7" t="s">
        <v>74</v>
      </c>
      <c r="C61" s="8" t="s">
        <v>75</v>
      </c>
      <c r="D61" s="15">
        <v>38793</v>
      </c>
      <c r="E61" s="7">
        <v>1</v>
      </c>
      <c r="F61" s="9">
        <v>666000</v>
      </c>
      <c r="G61" s="10">
        <v>219780</v>
      </c>
      <c r="H61" s="10">
        <v>666000</v>
      </c>
      <c r="I61" s="10">
        <f t="shared" si="12"/>
        <v>0</v>
      </c>
      <c r="J61" s="9">
        <v>666000</v>
      </c>
      <c r="K61" s="10">
        <v>219780</v>
      </c>
      <c r="L61" s="10">
        <v>666000</v>
      </c>
      <c r="M61" s="10">
        <f t="shared" si="13"/>
        <v>0</v>
      </c>
      <c r="N61" s="28"/>
      <c r="O61" s="28"/>
      <c r="P61" s="98"/>
      <c r="Q61" s="99" t="s">
        <v>46</v>
      </c>
      <c r="R61" s="73"/>
    </row>
    <row r="62" spans="1:18" ht="12.75">
      <c r="A62" s="42" t="s">
        <v>473</v>
      </c>
      <c r="B62" s="7" t="s">
        <v>93</v>
      </c>
      <c r="C62" s="8" t="s">
        <v>79</v>
      </c>
      <c r="D62" s="15">
        <v>38793</v>
      </c>
      <c r="E62" s="7">
        <v>2</v>
      </c>
      <c r="F62" s="9">
        <v>54120</v>
      </c>
      <c r="G62" s="10">
        <v>17860</v>
      </c>
      <c r="H62" s="10">
        <v>54120</v>
      </c>
      <c r="I62" s="10">
        <f t="shared" si="12"/>
        <v>0</v>
      </c>
      <c r="J62" s="9">
        <v>54120</v>
      </c>
      <c r="K62" s="10">
        <v>17860</v>
      </c>
      <c r="L62" s="10">
        <v>54120</v>
      </c>
      <c r="M62" s="10">
        <f t="shared" si="13"/>
        <v>0</v>
      </c>
      <c r="N62" s="28"/>
      <c r="O62" s="28"/>
      <c r="P62" s="98"/>
      <c r="Q62" s="99" t="s">
        <v>46</v>
      </c>
      <c r="R62" s="73"/>
    </row>
    <row r="63" spans="1:18" ht="12.75">
      <c r="A63" s="42" t="s">
        <v>474</v>
      </c>
      <c r="B63" s="7" t="s">
        <v>80</v>
      </c>
      <c r="C63" s="8" t="s">
        <v>40</v>
      </c>
      <c r="D63" s="15">
        <v>38793</v>
      </c>
      <c r="E63" s="7">
        <v>2</v>
      </c>
      <c r="F63" s="9">
        <v>116424</v>
      </c>
      <c r="G63" s="10">
        <v>38418</v>
      </c>
      <c r="H63" s="10">
        <v>116424</v>
      </c>
      <c r="I63" s="10">
        <f t="shared" si="12"/>
        <v>0</v>
      </c>
      <c r="J63" s="9">
        <v>116424</v>
      </c>
      <c r="K63" s="10">
        <v>38418</v>
      </c>
      <c r="L63" s="10">
        <v>116424</v>
      </c>
      <c r="M63" s="10">
        <f t="shared" si="13"/>
        <v>0</v>
      </c>
      <c r="N63" s="28"/>
      <c r="O63" s="28"/>
      <c r="P63" s="98"/>
      <c r="Q63" s="99" t="s">
        <v>46</v>
      </c>
      <c r="R63" s="73"/>
    </row>
    <row r="64" spans="1:18" ht="12.75">
      <c r="A64" s="42" t="s">
        <v>475</v>
      </c>
      <c r="B64" s="7" t="s">
        <v>188</v>
      </c>
      <c r="C64" s="8" t="s">
        <v>45</v>
      </c>
      <c r="D64" s="15">
        <v>38793</v>
      </c>
      <c r="E64" s="7">
        <v>1</v>
      </c>
      <c r="F64" s="9">
        <v>94500</v>
      </c>
      <c r="G64" s="10">
        <v>31186</v>
      </c>
      <c r="H64" s="10">
        <v>94500</v>
      </c>
      <c r="I64" s="10">
        <f t="shared" si="12"/>
        <v>0</v>
      </c>
      <c r="J64" s="9">
        <v>94500</v>
      </c>
      <c r="K64" s="10">
        <v>31186</v>
      </c>
      <c r="L64" s="10">
        <v>94500</v>
      </c>
      <c r="M64" s="10">
        <f t="shared" si="13"/>
        <v>0</v>
      </c>
      <c r="N64" s="28"/>
      <c r="O64" s="28"/>
      <c r="P64" s="98"/>
      <c r="Q64" s="99" t="s">
        <v>46</v>
      </c>
      <c r="R64" s="73" t="s">
        <v>194</v>
      </c>
    </row>
    <row r="65" spans="1:18" ht="12.75">
      <c r="A65" s="42" t="s">
        <v>476</v>
      </c>
      <c r="B65" s="7" t="s">
        <v>96</v>
      </c>
      <c r="C65" s="8" t="s">
        <v>97</v>
      </c>
      <c r="D65" s="15">
        <v>38793</v>
      </c>
      <c r="E65" s="7">
        <v>1</v>
      </c>
      <c r="F65" s="9">
        <v>58320</v>
      </c>
      <c r="G65" s="10">
        <v>19246</v>
      </c>
      <c r="H65" s="10">
        <v>58320</v>
      </c>
      <c r="I65" s="10">
        <f t="shared" si="12"/>
        <v>0</v>
      </c>
      <c r="J65" s="9">
        <v>58320</v>
      </c>
      <c r="K65" s="10">
        <v>19246</v>
      </c>
      <c r="L65" s="10">
        <v>58320</v>
      </c>
      <c r="M65" s="10">
        <f t="shared" si="13"/>
        <v>0</v>
      </c>
      <c r="N65" s="28"/>
      <c r="O65" s="28"/>
      <c r="P65" s="98"/>
      <c r="Q65" s="99" t="s">
        <v>46</v>
      </c>
      <c r="R65" s="73"/>
    </row>
    <row r="66" spans="1:18" ht="12.75">
      <c r="A66" s="42" t="s">
        <v>477</v>
      </c>
      <c r="B66" s="7" t="s">
        <v>99</v>
      </c>
      <c r="C66" s="8" t="s">
        <v>100</v>
      </c>
      <c r="D66" s="15">
        <v>38793</v>
      </c>
      <c r="E66" s="7">
        <v>1</v>
      </c>
      <c r="F66" s="9">
        <v>2036000</v>
      </c>
      <c r="G66" s="10">
        <v>671880</v>
      </c>
      <c r="H66" s="10">
        <v>2036000</v>
      </c>
      <c r="I66" s="10">
        <f t="shared" si="12"/>
        <v>0</v>
      </c>
      <c r="J66" s="9">
        <v>2036000</v>
      </c>
      <c r="K66" s="10">
        <v>671880</v>
      </c>
      <c r="L66" s="10">
        <v>2036000</v>
      </c>
      <c r="M66" s="10">
        <f t="shared" si="13"/>
        <v>0</v>
      </c>
      <c r="N66" s="28"/>
      <c r="O66" s="28"/>
      <c r="P66" s="98"/>
      <c r="Q66" s="99" t="s">
        <v>46</v>
      </c>
      <c r="R66" s="73"/>
    </row>
    <row r="67" spans="1:18" ht="12.75">
      <c r="A67" s="42" t="s">
        <v>478</v>
      </c>
      <c r="B67" s="7" t="s">
        <v>68</v>
      </c>
      <c r="C67" s="8" t="s">
        <v>88</v>
      </c>
      <c r="D67" s="15">
        <v>38449</v>
      </c>
      <c r="E67" s="7">
        <v>1</v>
      </c>
      <c r="F67" s="9">
        <v>98215</v>
      </c>
      <c r="G67" s="10">
        <v>9507</v>
      </c>
      <c r="H67" s="10">
        <v>98215</v>
      </c>
      <c r="I67" s="10">
        <f t="shared" si="12"/>
        <v>0</v>
      </c>
      <c r="J67" s="9">
        <v>98215</v>
      </c>
      <c r="K67" s="10">
        <v>9507</v>
      </c>
      <c r="L67" s="10">
        <v>98215</v>
      </c>
      <c r="M67" s="10">
        <f t="shared" si="13"/>
        <v>0</v>
      </c>
      <c r="N67" s="28"/>
      <c r="O67" s="28"/>
      <c r="P67" s="103"/>
      <c r="Q67" s="104" t="s">
        <v>46</v>
      </c>
      <c r="R67" s="73"/>
    </row>
    <row r="68" spans="1:18" ht="12.75">
      <c r="A68" s="42" t="s">
        <v>479</v>
      </c>
      <c r="B68" s="7" t="s">
        <v>101</v>
      </c>
      <c r="C68" s="8" t="s">
        <v>102</v>
      </c>
      <c r="D68" s="15">
        <v>38449</v>
      </c>
      <c r="E68" s="7">
        <v>1</v>
      </c>
      <c r="F68" s="9">
        <v>117855</v>
      </c>
      <c r="G68" s="10">
        <v>11408</v>
      </c>
      <c r="H68" s="10">
        <v>117855</v>
      </c>
      <c r="I68" s="10">
        <f t="shared" si="12"/>
        <v>0</v>
      </c>
      <c r="J68" s="9">
        <v>117855</v>
      </c>
      <c r="K68" s="10">
        <v>11408</v>
      </c>
      <c r="L68" s="10">
        <v>117855</v>
      </c>
      <c r="M68" s="10">
        <f t="shared" si="13"/>
        <v>0</v>
      </c>
      <c r="N68" s="28"/>
      <c r="O68" s="28"/>
      <c r="P68" s="100"/>
      <c r="Q68" s="101" t="s">
        <v>46</v>
      </c>
      <c r="R68" s="73"/>
    </row>
    <row r="69" spans="1:18" s="5" customFormat="1" ht="12.75">
      <c r="A69" s="42" t="s">
        <v>480</v>
      </c>
      <c r="B69" s="7" t="s">
        <v>76</v>
      </c>
      <c r="C69" s="8" t="s">
        <v>77</v>
      </c>
      <c r="D69" s="15">
        <v>38449</v>
      </c>
      <c r="E69" s="7">
        <v>1</v>
      </c>
      <c r="F69" s="9">
        <v>38200</v>
      </c>
      <c r="G69" s="10">
        <v>3700</v>
      </c>
      <c r="H69" s="10">
        <v>38200</v>
      </c>
      <c r="I69" s="10">
        <f t="shared" si="12"/>
        <v>0</v>
      </c>
      <c r="J69" s="9">
        <v>38200</v>
      </c>
      <c r="K69" s="10">
        <v>3700</v>
      </c>
      <c r="L69" s="10">
        <v>38200</v>
      </c>
      <c r="M69" s="10">
        <f t="shared" si="13"/>
        <v>0</v>
      </c>
      <c r="N69" s="28"/>
      <c r="O69" s="28"/>
      <c r="P69" s="103"/>
      <c r="Q69" s="104" t="s">
        <v>46</v>
      </c>
      <c r="R69" s="90"/>
    </row>
    <row r="70" spans="1:18" s="2" customFormat="1" ht="12.75">
      <c r="A70" s="42" t="s">
        <v>481</v>
      </c>
      <c r="B70" s="7" t="s">
        <v>81</v>
      </c>
      <c r="C70" s="8" t="s">
        <v>82</v>
      </c>
      <c r="D70" s="15">
        <v>38449</v>
      </c>
      <c r="E70" s="7">
        <v>1</v>
      </c>
      <c r="F70" s="9">
        <v>37465</v>
      </c>
      <c r="G70" s="10">
        <v>3628</v>
      </c>
      <c r="H70" s="10">
        <v>37465</v>
      </c>
      <c r="I70" s="10">
        <f t="shared" si="12"/>
        <v>0</v>
      </c>
      <c r="J70" s="9">
        <v>37465</v>
      </c>
      <c r="K70" s="10">
        <v>3628</v>
      </c>
      <c r="L70" s="10">
        <v>37465</v>
      </c>
      <c r="M70" s="10">
        <f t="shared" si="13"/>
        <v>0</v>
      </c>
      <c r="N70" s="28"/>
      <c r="O70" s="28"/>
      <c r="P70" s="98"/>
      <c r="Q70" s="99" t="s">
        <v>46</v>
      </c>
      <c r="R70" s="90"/>
    </row>
    <row r="71" spans="1:18" s="2" customFormat="1" ht="12.75">
      <c r="A71" s="42" t="s">
        <v>482</v>
      </c>
      <c r="B71" s="7" t="s">
        <v>103</v>
      </c>
      <c r="C71" s="8" t="s">
        <v>104</v>
      </c>
      <c r="D71" s="15">
        <v>39393</v>
      </c>
      <c r="E71" s="7">
        <v>1</v>
      </c>
      <c r="F71" s="9">
        <v>218400</v>
      </c>
      <c r="G71" s="10">
        <v>84117</v>
      </c>
      <c r="H71" s="10">
        <v>218400</v>
      </c>
      <c r="I71" s="10">
        <f t="shared" si="12"/>
        <v>0</v>
      </c>
      <c r="J71" s="9">
        <v>218400</v>
      </c>
      <c r="K71" s="10">
        <v>84117</v>
      </c>
      <c r="L71" s="10">
        <v>218400</v>
      </c>
      <c r="M71" s="10">
        <f t="shared" si="13"/>
        <v>0</v>
      </c>
      <c r="N71" s="28"/>
      <c r="O71" s="28"/>
      <c r="P71" s="98"/>
      <c r="Q71" s="99" t="s">
        <v>46</v>
      </c>
      <c r="R71" s="90"/>
    </row>
    <row r="72" spans="1:18" s="2" customFormat="1" ht="12.75">
      <c r="A72" s="43"/>
      <c r="B72" s="18"/>
      <c r="C72" s="17" t="s">
        <v>105</v>
      </c>
      <c r="D72" s="16"/>
      <c r="E72" s="18"/>
      <c r="F72" s="19">
        <f>SUM(F54:F71)</f>
        <v>5342917</v>
      </c>
      <c r="G72" s="19">
        <f>SUM(G54:G71)</f>
        <v>1514625</v>
      </c>
      <c r="H72" s="19">
        <f>SUM(H54:H71)</f>
        <v>5193897</v>
      </c>
      <c r="I72" s="19">
        <f>SUM(I54:I71)</f>
        <v>149020</v>
      </c>
      <c r="J72" s="19">
        <f>SUM(J54:J71)</f>
        <v>4742917</v>
      </c>
      <c r="K72" s="19" t="e">
        <f>#REF!+#REF!</f>
        <v>#REF!</v>
      </c>
      <c r="L72" s="19" t="e">
        <f>#REF!+#REF!</f>
        <v>#REF!</v>
      </c>
      <c r="M72" s="19" t="e">
        <f>#REF!+#REF!</f>
        <v>#REF!</v>
      </c>
      <c r="N72" s="19" t="e">
        <f>#REF!+#REF!</f>
        <v>#REF!</v>
      </c>
      <c r="O72" s="19" t="e">
        <f>#REF!+#REF!</f>
        <v>#REF!</v>
      </c>
      <c r="P72" s="157"/>
      <c r="Q72" s="158"/>
      <c r="R72" s="159"/>
    </row>
    <row r="73" spans="1:18" ht="12.75">
      <c r="A73" s="42" t="s">
        <v>483</v>
      </c>
      <c r="B73" s="7" t="s">
        <v>107</v>
      </c>
      <c r="C73" s="8" t="s">
        <v>108</v>
      </c>
      <c r="D73" s="15">
        <v>39811</v>
      </c>
      <c r="E73" s="7">
        <v>5</v>
      </c>
      <c r="F73" s="9">
        <v>1572500</v>
      </c>
      <c r="G73" s="10">
        <v>4253</v>
      </c>
      <c r="H73" s="10">
        <v>1572500</v>
      </c>
      <c r="I73" s="10">
        <f>F73-H73</f>
        <v>0</v>
      </c>
      <c r="J73" s="9">
        <v>1572500</v>
      </c>
      <c r="K73" s="10">
        <v>4253</v>
      </c>
      <c r="L73" s="10">
        <v>1561031</v>
      </c>
      <c r="M73" s="10">
        <f>J73-L73</f>
        <v>11469</v>
      </c>
      <c r="N73" s="28"/>
      <c r="O73" s="28"/>
      <c r="P73" s="98"/>
      <c r="Q73" s="99" t="s">
        <v>17</v>
      </c>
      <c r="R73" s="73" t="s">
        <v>195</v>
      </c>
    </row>
    <row r="74" spans="1:18" ht="12.75">
      <c r="A74" s="42" t="s">
        <v>484</v>
      </c>
      <c r="B74" s="7" t="s">
        <v>110</v>
      </c>
      <c r="C74" s="8" t="s">
        <v>111</v>
      </c>
      <c r="D74" s="15">
        <v>39791</v>
      </c>
      <c r="E74" s="7">
        <v>4</v>
      </c>
      <c r="F74" s="9">
        <v>261600</v>
      </c>
      <c r="G74" s="10">
        <v>708</v>
      </c>
      <c r="H74" s="10">
        <v>261600</v>
      </c>
      <c r="I74" s="10">
        <f>F74-H74</f>
        <v>0</v>
      </c>
      <c r="J74" s="9">
        <v>261600</v>
      </c>
      <c r="K74" s="10">
        <v>708</v>
      </c>
      <c r="L74" s="10">
        <v>259689</v>
      </c>
      <c r="M74" s="10">
        <f>J74-L74</f>
        <v>1911</v>
      </c>
      <c r="N74" s="28"/>
      <c r="O74" s="28"/>
      <c r="P74" s="98"/>
      <c r="Q74" s="99" t="s">
        <v>17</v>
      </c>
      <c r="R74" s="73" t="s">
        <v>195</v>
      </c>
    </row>
    <row r="75" spans="1:18" ht="12.75">
      <c r="A75" s="42" t="s">
        <v>485</v>
      </c>
      <c r="B75" s="7" t="s">
        <v>68</v>
      </c>
      <c r="C75" s="8" t="s">
        <v>88</v>
      </c>
      <c r="D75" s="15">
        <v>38685</v>
      </c>
      <c r="E75" s="7">
        <v>2</v>
      </c>
      <c r="F75" s="9">
        <v>231650</v>
      </c>
      <c r="G75" s="10">
        <v>73851</v>
      </c>
      <c r="H75" s="10">
        <v>231650</v>
      </c>
      <c r="I75" s="10">
        <f aca="true" t="shared" si="14" ref="I75:I82">F75-H75</f>
        <v>0</v>
      </c>
      <c r="J75" s="9">
        <v>231650</v>
      </c>
      <c r="K75" s="10">
        <v>73851</v>
      </c>
      <c r="L75" s="10">
        <v>231650</v>
      </c>
      <c r="M75" s="10">
        <f aca="true" t="shared" si="15" ref="M75:M82">J75-L75</f>
        <v>0</v>
      </c>
      <c r="N75" s="28"/>
      <c r="O75" s="28"/>
      <c r="P75" s="98"/>
      <c r="Q75" s="99" t="s">
        <v>17</v>
      </c>
      <c r="R75" s="73" t="s">
        <v>189</v>
      </c>
    </row>
    <row r="76" spans="1:18" s="5" customFormat="1" ht="12.75">
      <c r="A76" s="42" t="s">
        <v>486</v>
      </c>
      <c r="B76" s="7" t="s">
        <v>68</v>
      </c>
      <c r="C76" s="8" t="s">
        <v>88</v>
      </c>
      <c r="D76" s="15">
        <v>38685</v>
      </c>
      <c r="E76" s="7">
        <v>6</v>
      </c>
      <c r="F76" s="9">
        <v>739500</v>
      </c>
      <c r="G76" s="10">
        <v>229367</v>
      </c>
      <c r="H76" s="10">
        <v>739500</v>
      </c>
      <c r="I76" s="10">
        <f t="shared" si="14"/>
        <v>0</v>
      </c>
      <c r="J76" s="9">
        <v>739500</v>
      </c>
      <c r="K76" s="10">
        <v>229367</v>
      </c>
      <c r="L76" s="10">
        <v>739500</v>
      </c>
      <c r="M76" s="10">
        <f t="shared" si="15"/>
        <v>0</v>
      </c>
      <c r="N76" s="28"/>
      <c r="O76" s="28"/>
      <c r="P76" s="98"/>
      <c r="Q76" s="99" t="s">
        <v>17</v>
      </c>
      <c r="R76" s="90" t="s">
        <v>189</v>
      </c>
    </row>
    <row r="77" spans="1:18" s="5" customFormat="1" ht="12.75">
      <c r="A77" s="42" t="s">
        <v>487</v>
      </c>
      <c r="B77" s="7" t="s">
        <v>68</v>
      </c>
      <c r="C77" s="8" t="s">
        <v>88</v>
      </c>
      <c r="D77" s="15">
        <v>38685</v>
      </c>
      <c r="E77" s="7">
        <v>3</v>
      </c>
      <c r="F77" s="9">
        <v>369750</v>
      </c>
      <c r="G77" s="10">
        <v>114682</v>
      </c>
      <c r="H77" s="10">
        <v>369750</v>
      </c>
      <c r="I77" s="10">
        <f t="shared" si="14"/>
        <v>0</v>
      </c>
      <c r="J77" s="9">
        <v>369750</v>
      </c>
      <c r="K77" s="10">
        <v>114682</v>
      </c>
      <c r="L77" s="10">
        <v>369750</v>
      </c>
      <c r="M77" s="10">
        <f t="shared" si="15"/>
        <v>0</v>
      </c>
      <c r="N77" s="28"/>
      <c r="O77" s="28"/>
      <c r="P77" s="98"/>
      <c r="Q77" s="99" t="s">
        <v>17</v>
      </c>
      <c r="R77" s="90" t="s">
        <v>189</v>
      </c>
    </row>
    <row r="78" spans="1:18" s="5" customFormat="1" ht="12.75">
      <c r="A78" s="42" t="s">
        <v>488</v>
      </c>
      <c r="B78" s="7" t="s">
        <v>78</v>
      </c>
      <c r="C78" s="8" t="s">
        <v>79</v>
      </c>
      <c r="D78" s="15">
        <v>38685</v>
      </c>
      <c r="E78" s="7">
        <v>5</v>
      </c>
      <c r="F78" s="9">
        <v>436750</v>
      </c>
      <c r="G78" s="10">
        <v>135465</v>
      </c>
      <c r="H78" s="10">
        <v>436750</v>
      </c>
      <c r="I78" s="10">
        <f t="shared" si="14"/>
        <v>0</v>
      </c>
      <c r="J78" s="9">
        <v>436750</v>
      </c>
      <c r="K78" s="10">
        <v>135465</v>
      </c>
      <c r="L78" s="10">
        <v>436750</v>
      </c>
      <c r="M78" s="10">
        <f t="shared" si="15"/>
        <v>0</v>
      </c>
      <c r="N78" s="28"/>
      <c r="O78" s="28"/>
      <c r="P78" s="98"/>
      <c r="Q78" s="99" t="s">
        <v>17</v>
      </c>
      <c r="R78" s="73" t="s">
        <v>189</v>
      </c>
    </row>
    <row r="79" spans="1:18" s="5" customFormat="1" ht="12.75">
      <c r="A79" s="42" t="s">
        <v>489</v>
      </c>
      <c r="B79" s="7" t="s">
        <v>117</v>
      </c>
      <c r="C79" s="8" t="s">
        <v>118</v>
      </c>
      <c r="D79" s="15">
        <v>38685</v>
      </c>
      <c r="E79" s="7">
        <v>2</v>
      </c>
      <c r="F79" s="9">
        <v>656500</v>
      </c>
      <c r="G79" s="10">
        <v>203625</v>
      </c>
      <c r="H79" s="10">
        <v>656500</v>
      </c>
      <c r="I79" s="10">
        <f t="shared" si="14"/>
        <v>0</v>
      </c>
      <c r="J79" s="9">
        <v>656500</v>
      </c>
      <c r="K79" s="10">
        <v>203625</v>
      </c>
      <c r="L79" s="10">
        <v>656500</v>
      </c>
      <c r="M79" s="10">
        <f t="shared" si="15"/>
        <v>0</v>
      </c>
      <c r="N79" s="28"/>
      <c r="O79" s="28"/>
      <c r="P79" s="98"/>
      <c r="Q79" s="99" t="s">
        <v>17</v>
      </c>
      <c r="R79" s="90" t="s">
        <v>189</v>
      </c>
    </row>
    <row r="80" spans="1:18" s="2" customFormat="1" ht="12.75">
      <c r="A80" s="42" t="s">
        <v>490</v>
      </c>
      <c r="B80" s="7" t="s">
        <v>117</v>
      </c>
      <c r="C80" s="8" t="s">
        <v>118</v>
      </c>
      <c r="D80" s="15">
        <v>38685</v>
      </c>
      <c r="E80" s="7">
        <v>1</v>
      </c>
      <c r="F80" s="9">
        <v>427500</v>
      </c>
      <c r="G80" s="10">
        <v>132593</v>
      </c>
      <c r="H80" s="10">
        <v>427500</v>
      </c>
      <c r="I80" s="10">
        <f t="shared" si="14"/>
        <v>0</v>
      </c>
      <c r="J80" s="9">
        <v>427500</v>
      </c>
      <c r="K80" s="10">
        <v>132593</v>
      </c>
      <c r="L80" s="10">
        <v>427500</v>
      </c>
      <c r="M80" s="10">
        <f t="shared" si="15"/>
        <v>0</v>
      </c>
      <c r="N80" s="28"/>
      <c r="O80" s="28"/>
      <c r="P80" s="98"/>
      <c r="Q80" s="99" t="s">
        <v>17</v>
      </c>
      <c r="R80" s="90" t="s">
        <v>189</v>
      </c>
    </row>
    <row r="81" spans="1:18" s="2" customFormat="1" ht="12.75">
      <c r="A81" s="42" t="s">
        <v>491</v>
      </c>
      <c r="B81" s="7" t="s">
        <v>80</v>
      </c>
      <c r="C81" s="8" t="s">
        <v>40</v>
      </c>
      <c r="D81" s="15">
        <v>38685</v>
      </c>
      <c r="E81" s="7">
        <v>5</v>
      </c>
      <c r="F81" s="9">
        <v>366563</v>
      </c>
      <c r="G81" s="10">
        <v>113694</v>
      </c>
      <c r="H81" s="10">
        <v>366563</v>
      </c>
      <c r="I81" s="10">
        <f t="shared" si="14"/>
        <v>0</v>
      </c>
      <c r="J81" s="9">
        <v>366563</v>
      </c>
      <c r="K81" s="10">
        <v>113694</v>
      </c>
      <c r="L81" s="10">
        <v>366563</v>
      </c>
      <c r="M81" s="10">
        <f t="shared" si="15"/>
        <v>0</v>
      </c>
      <c r="N81" s="28"/>
      <c r="O81" s="28"/>
      <c r="P81" s="98"/>
      <c r="Q81" s="99" t="s">
        <v>17</v>
      </c>
      <c r="R81" s="90" t="s">
        <v>189</v>
      </c>
    </row>
    <row r="82" spans="1:18" s="5" customFormat="1" ht="12.75">
      <c r="A82" s="42" t="s">
        <v>492</v>
      </c>
      <c r="B82" s="7" t="s">
        <v>81</v>
      </c>
      <c r="C82" s="8" t="s">
        <v>82</v>
      </c>
      <c r="D82" s="15">
        <v>38685</v>
      </c>
      <c r="E82" s="7">
        <v>8</v>
      </c>
      <c r="F82" s="9">
        <v>645000</v>
      </c>
      <c r="G82" s="10">
        <v>200054</v>
      </c>
      <c r="H82" s="10">
        <v>645000</v>
      </c>
      <c r="I82" s="10">
        <f t="shared" si="14"/>
        <v>0</v>
      </c>
      <c r="J82" s="9">
        <v>645000</v>
      </c>
      <c r="K82" s="10">
        <v>200054</v>
      </c>
      <c r="L82" s="10">
        <v>645000</v>
      </c>
      <c r="M82" s="10">
        <f t="shared" si="15"/>
        <v>0</v>
      </c>
      <c r="N82" s="28"/>
      <c r="O82" s="28"/>
      <c r="P82" s="98"/>
      <c r="Q82" s="99" t="s">
        <v>17</v>
      </c>
      <c r="R82" s="90" t="s">
        <v>189</v>
      </c>
    </row>
    <row r="83" spans="1:18" s="29" customFormat="1" ht="12.75">
      <c r="A83" s="43"/>
      <c r="B83" s="18"/>
      <c r="C83" s="17" t="s">
        <v>122</v>
      </c>
      <c r="D83" s="16"/>
      <c r="E83" s="18"/>
      <c r="F83" s="19">
        <f>SUM(F73:F82)</f>
        <v>5707313</v>
      </c>
      <c r="G83" s="19" t="e">
        <f>#REF!+#REF!</f>
        <v>#REF!</v>
      </c>
      <c r="H83" s="19">
        <f>SUM(H73:H82)</f>
        <v>5707313</v>
      </c>
      <c r="I83" s="19">
        <f>SUM(I73:I82)</f>
        <v>0</v>
      </c>
      <c r="J83" s="19" t="e">
        <f>#REF!+#REF!</f>
        <v>#REF!</v>
      </c>
      <c r="K83" s="19" t="e">
        <f>#REF!+#REF!</f>
        <v>#REF!</v>
      </c>
      <c r="L83" s="19" t="e">
        <f>#REF!+#REF!</f>
        <v>#REF!</v>
      </c>
      <c r="M83" s="19" t="e">
        <f>#REF!+#REF!</f>
        <v>#REF!</v>
      </c>
      <c r="N83" s="19" t="e">
        <f>#REF!+#REF!</f>
        <v>#REF!</v>
      </c>
      <c r="O83" s="19" t="e">
        <f>#REF!+#REF!</f>
        <v>#REF!</v>
      </c>
      <c r="P83" s="160"/>
      <c r="Q83" s="161"/>
      <c r="R83" s="156"/>
    </row>
    <row r="84" spans="1:18" s="2" customFormat="1" ht="12.75">
      <c r="A84" s="106"/>
      <c r="B84" s="107"/>
      <c r="C84" s="108" t="s">
        <v>123</v>
      </c>
      <c r="D84" s="109"/>
      <c r="E84" s="107"/>
      <c r="F84" s="110">
        <f>F53+F72+F83</f>
        <v>13539901</v>
      </c>
      <c r="G84" s="110" t="e">
        <f>G53+G72+G83</f>
        <v>#REF!</v>
      </c>
      <c r="H84" s="110">
        <f>H53+H72+H83</f>
        <v>13138092</v>
      </c>
      <c r="I84" s="110">
        <f>I53+I72+I83</f>
        <v>401809</v>
      </c>
      <c r="J84" s="110" t="e">
        <f>J53+#REF!</f>
        <v>#REF!</v>
      </c>
      <c r="K84" s="110" t="e">
        <f>K53+#REF!</f>
        <v>#REF!</v>
      </c>
      <c r="L84" s="110" t="e">
        <f>L53+#REF!</f>
        <v>#REF!</v>
      </c>
      <c r="M84" s="110" t="e">
        <f>M53+#REF!</f>
        <v>#REF!</v>
      </c>
      <c r="N84" s="110" t="e">
        <f>N53+#REF!</f>
        <v>#REF!</v>
      </c>
      <c r="O84" s="110" t="e">
        <f>O53+#REF!</f>
        <v>#REF!</v>
      </c>
      <c r="P84" s="162"/>
      <c r="Q84" s="163"/>
      <c r="R84" s="151"/>
    </row>
    <row r="85" spans="1:18" s="2" customFormat="1" ht="12.75">
      <c r="A85" s="74"/>
      <c r="B85" s="75"/>
      <c r="C85" s="58" t="s">
        <v>124</v>
      </c>
      <c r="D85" s="30"/>
      <c r="E85" s="75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98"/>
      <c r="Q85" s="99"/>
      <c r="R85" s="90"/>
    </row>
    <row r="86" spans="1:18" ht="12.75">
      <c r="A86" s="44" t="s">
        <v>493</v>
      </c>
      <c r="B86" s="7" t="s">
        <v>125</v>
      </c>
      <c r="C86" s="8" t="s">
        <v>126</v>
      </c>
      <c r="D86" s="15">
        <v>38685</v>
      </c>
      <c r="E86" s="7">
        <v>1</v>
      </c>
      <c r="F86" s="9">
        <v>85000</v>
      </c>
      <c r="G86" s="10">
        <v>12324</v>
      </c>
      <c r="H86" s="10">
        <v>85000</v>
      </c>
      <c r="I86" s="10">
        <f aca="true" t="shared" si="16" ref="I86:I98">F86-H86</f>
        <v>0</v>
      </c>
      <c r="J86" s="9">
        <v>85000</v>
      </c>
      <c r="K86" s="10">
        <v>12324</v>
      </c>
      <c r="L86" s="10">
        <v>75068</v>
      </c>
      <c r="M86" s="10">
        <f aca="true" t="shared" si="17" ref="M86:M98">J86-L86</f>
        <v>9932</v>
      </c>
      <c r="N86" s="28"/>
      <c r="O86" s="28"/>
      <c r="P86" s="98"/>
      <c r="Q86" s="99" t="s">
        <v>24</v>
      </c>
      <c r="R86" s="73"/>
    </row>
    <row r="87" spans="1:18" ht="12.75">
      <c r="A87" s="44" t="s">
        <v>494</v>
      </c>
      <c r="B87" s="31" t="s">
        <v>127</v>
      </c>
      <c r="C87" s="32" t="s">
        <v>128</v>
      </c>
      <c r="D87" s="36">
        <v>38685</v>
      </c>
      <c r="E87" s="31">
        <v>3</v>
      </c>
      <c r="F87" s="33">
        <v>196500</v>
      </c>
      <c r="G87" s="33">
        <v>28492</v>
      </c>
      <c r="H87" s="33">
        <v>187784</v>
      </c>
      <c r="I87" s="10">
        <f t="shared" si="16"/>
        <v>8716</v>
      </c>
      <c r="J87" s="33">
        <v>196500</v>
      </c>
      <c r="K87" s="33">
        <v>28492</v>
      </c>
      <c r="L87" s="33">
        <v>173538</v>
      </c>
      <c r="M87" s="10">
        <f t="shared" si="17"/>
        <v>22962</v>
      </c>
      <c r="N87" s="31"/>
      <c r="O87" s="31"/>
      <c r="P87" s="98"/>
      <c r="Q87" s="99" t="s">
        <v>24</v>
      </c>
      <c r="R87" s="73"/>
    </row>
    <row r="88" spans="1:18" ht="12.75">
      <c r="A88" s="44" t="s">
        <v>495</v>
      </c>
      <c r="B88" s="31" t="s">
        <v>129</v>
      </c>
      <c r="C88" s="32" t="s">
        <v>130</v>
      </c>
      <c r="D88" s="36">
        <v>39994</v>
      </c>
      <c r="E88" s="31">
        <v>1</v>
      </c>
      <c r="F88" s="33">
        <v>230000</v>
      </c>
      <c r="G88" s="33"/>
      <c r="H88" s="33">
        <v>100278</v>
      </c>
      <c r="I88" s="10">
        <f t="shared" si="16"/>
        <v>129722</v>
      </c>
      <c r="J88" s="33">
        <v>230000</v>
      </c>
      <c r="K88" s="33"/>
      <c r="L88" s="33">
        <v>83603</v>
      </c>
      <c r="M88" s="10">
        <f t="shared" si="17"/>
        <v>146397</v>
      </c>
      <c r="N88" s="31"/>
      <c r="O88" s="31"/>
      <c r="P88" s="98"/>
      <c r="Q88" s="99" t="s">
        <v>24</v>
      </c>
      <c r="R88" s="73" t="s">
        <v>197</v>
      </c>
    </row>
    <row r="89" spans="1:18" s="2" customFormat="1" ht="12.75">
      <c r="A89" s="44" t="s">
        <v>496</v>
      </c>
      <c r="B89" s="31" t="s">
        <v>131</v>
      </c>
      <c r="C89" s="32" t="s">
        <v>132</v>
      </c>
      <c r="D89" s="36">
        <v>40004</v>
      </c>
      <c r="E89" s="31">
        <v>1</v>
      </c>
      <c r="F89" s="33">
        <v>63992</v>
      </c>
      <c r="G89" s="33"/>
      <c r="H89" s="33">
        <v>27646</v>
      </c>
      <c r="I89" s="10">
        <f t="shared" si="16"/>
        <v>36346</v>
      </c>
      <c r="J89" s="33">
        <v>63992</v>
      </c>
      <c r="K89" s="33"/>
      <c r="L89" s="33">
        <v>23007</v>
      </c>
      <c r="M89" s="10">
        <f t="shared" si="17"/>
        <v>40985</v>
      </c>
      <c r="N89" s="31"/>
      <c r="O89" s="31"/>
      <c r="P89" s="98"/>
      <c r="Q89" s="99" t="s">
        <v>24</v>
      </c>
      <c r="R89" s="90" t="s">
        <v>196</v>
      </c>
    </row>
    <row r="90" spans="1:18" s="2" customFormat="1" ht="12.75">
      <c r="A90" s="44" t="s">
        <v>497</v>
      </c>
      <c r="B90" s="31" t="s">
        <v>133</v>
      </c>
      <c r="C90" s="32" t="s">
        <v>134</v>
      </c>
      <c r="D90" s="36">
        <v>39811</v>
      </c>
      <c r="E90" s="31">
        <v>1</v>
      </c>
      <c r="F90" s="33">
        <v>250000</v>
      </c>
      <c r="G90" s="33">
        <v>297</v>
      </c>
      <c r="H90" s="33">
        <v>127321</v>
      </c>
      <c r="I90" s="10">
        <f t="shared" si="16"/>
        <v>122679</v>
      </c>
      <c r="J90" s="33">
        <v>250000</v>
      </c>
      <c r="K90" s="33">
        <v>297</v>
      </c>
      <c r="L90" s="33">
        <v>109047</v>
      </c>
      <c r="M90" s="10">
        <f t="shared" si="17"/>
        <v>140953</v>
      </c>
      <c r="N90" s="31"/>
      <c r="O90" s="31"/>
      <c r="P90" s="98"/>
      <c r="Q90" s="99" t="s">
        <v>24</v>
      </c>
      <c r="R90" s="90" t="s">
        <v>197</v>
      </c>
    </row>
    <row r="91" spans="1:18" s="2" customFormat="1" ht="12.75">
      <c r="A91" s="44" t="s">
        <v>498</v>
      </c>
      <c r="B91" s="31" t="s">
        <v>135</v>
      </c>
      <c r="C91" s="32" t="s">
        <v>136</v>
      </c>
      <c r="D91" s="36">
        <v>40907</v>
      </c>
      <c r="E91" s="31">
        <v>1</v>
      </c>
      <c r="F91" s="33">
        <v>348000</v>
      </c>
      <c r="G91" s="33"/>
      <c r="H91" s="33">
        <v>25506</v>
      </c>
      <c r="I91" s="10">
        <f t="shared" si="16"/>
        <v>322494</v>
      </c>
      <c r="J91" s="33">
        <v>348000</v>
      </c>
      <c r="K91" s="33"/>
      <c r="L91" s="33">
        <v>276</v>
      </c>
      <c r="M91" s="10">
        <f t="shared" si="17"/>
        <v>347724</v>
      </c>
      <c r="N91" s="31"/>
      <c r="O91" s="31"/>
      <c r="P91" s="98"/>
      <c r="Q91" s="99" t="s">
        <v>24</v>
      </c>
      <c r="R91" s="90" t="s">
        <v>197</v>
      </c>
    </row>
    <row r="92" spans="1:18" ht="12.75">
      <c r="A92" s="44" t="s">
        <v>499</v>
      </c>
      <c r="B92" s="31" t="s">
        <v>137</v>
      </c>
      <c r="C92" s="32" t="s">
        <v>138</v>
      </c>
      <c r="D92" s="36">
        <v>40653</v>
      </c>
      <c r="E92" s="31">
        <v>1</v>
      </c>
      <c r="F92" s="33">
        <v>472000</v>
      </c>
      <c r="G92" s="33"/>
      <c r="H92" s="33">
        <v>84192</v>
      </c>
      <c r="I92" s="10">
        <f t="shared" si="16"/>
        <v>387808</v>
      </c>
      <c r="J92" s="33">
        <v>472000</v>
      </c>
      <c r="K92" s="33"/>
      <c r="L92" s="33">
        <v>49690</v>
      </c>
      <c r="M92" s="10">
        <f t="shared" si="17"/>
        <v>422310</v>
      </c>
      <c r="N92" s="31"/>
      <c r="O92" s="31"/>
      <c r="P92" s="98"/>
      <c r="Q92" s="99" t="s">
        <v>24</v>
      </c>
      <c r="R92" s="73" t="s">
        <v>198</v>
      </c>
    </row>
    <row r="93" spans="1:18" ht="12.75">
      <c r="A93" s="44" t="s">
        <v>500</v>
      </c>
      <c r="B93" s="31" t="s">
        <v>139</v>
      </c>
      <c r="C93" s="32" t="s">
        <v>140</v>
      </c>
      <c r="D93" s="36">
        <v>39813</v>
      </c>
      <c r="E93" s="31">
        <v>140</v>
      </c>
      <c r="F93" s="33">
        <v>2934624</v>
      </c>
      <c r="G93" s="33">
        <v>1163</v>
      </c>
      <c r="H93" s="33">
        <v>852203</v>
      </c>
      <c r="I93" s="10">
        <f t="shared" si="16"/>
        <v>2082421</v>
      </c>
      <c r="J93" s="33">
        <v>2934624</v>
      </c>
      <c r="K93" s="33">
        <v>1163</v>
      </c>
      <c r="L93" s="33">
        <v>1277723</v>
      </c>
      <c r="M93" s="10">
        <f t="shared" si="17"/>
        <v>1656901</v>
      </c>
      <c r="N93" s="31"/>
      <c r="O93" s="31"/>
      <c r="P93" s="98"/>
      <c r="Q93" s="99" t="s">
        <v>24</v>
      </c>
      <c r="R93" s="73"/>
    </row>
    <row r="94" spans="1:18" ht="12.75">
      <c r="A94" s="44" t="s">
        <v>501</v>
      </c>
      <c r="B94" s="31" t="s">
        <v>141</v>
      </c>
      <c r="C94" s="32" t="s">
        <v>142</v>
      </c>
      <c r="D94" s="36">
        <v>39813</v>
      </c>
      <c r="E94" s="31">
        <v>20</v>
      </c>
      <c r="F94" s="33">
        <v>403200</v>
      </c>
      <c r="G94" s="33">
        <v>160</v>
      </c>
      <c r="H94" s="33">
        <v>117088</v>
      </c>
      <c r="I94" s="10">
        <f t="shared" si="16"/>
        <v>286112</v>
      </c>
      <c r="J94" s="33">
        <v>403200</v>
      </c>
      <c r="K94" s="33">
        <v>160</v>
      </c>
      <c r="L94" s="33">
        <v>175552</v>
      </c>
      <c r="M94" s="10">
        <f t="shared" si="17"/>
        <v>227648</v>
      </c>
      <c r="N94" s="31"/>
      <c r="O94" s="31"/>
      <c r="P94" s="98"/>
      <c r="Q94" s="99" t="s">
        <v>24</v>
      </c>
      <c r="R94" s="73"/>
    </row>
    <row r="95" spans="1:18" ht="12.75">
      <c r="A95" s="44" t="s">
        <v>502</v>
      </c>
      <c r="B95" s="31" t="s">
        <v>143</v>
      </c>
      <c r="C95" s="32" t="s">
        <v>144</v>
      </c>
      <c r="D95" s="36">
        <v>39813</v>
      </c>
      <c r="E95" s="31">
        <v>14</v>
      </c>
      <c r="F95" s="33">
        <v>654360</v>
      </c>
      <c r="G95" s="33">
        <v>259</v>
      </c>
      <c r="H95" s="33">
        <v>190027</v>
      </c>
      <c r="I95" s="10">
        <f t="shared" si="16"/>
        <v>464333</v>
      </c>
      <c r="J95" s="33">
        <v>654360</v>
      </c>
      <c r="K95" s="33">
        <v>259</v>
      </c>
      <c r="L95" s="33">
        <v>284911</v>
      </c>
      <c r="M95" s="10">
        <f t="shared" si="17"/>
        <v>369449</v>
      </c>
      <c r="N95" s="31"/>
      <c r="O95" s="31"/>
      <c r="P95" s="98"/>
      <c r="Q95" s="99" t="s">
        <v>24</v>
      </c>
      <c r="R95" s="73"/>
    </row>
    <row r="96" spans="1:18" s="2" customFormat="1" ht="11.25">
      <c r="A96" s="44" t="s">
        <v>503</v>
      </c>
      <c r="B96" s="31" t="s">
        <v>145</v>
      </c>
      <c r="C96" s="32" t="s">
        <v>146</v>
      </c>
      <c r="D96" s="36">
        <v>39813</v>
      </c>
      <c r="E96" s="31">
        <v>13</v>
      </c>
      <c r="F96" s="33">
        <v>285994</v>
      </c>
      <c r="G96" s="33">
        <v>122</v>
      </c>
      <c r="H96" s="33">
        <v>83051</v>
      </c>
      <c r="I96" s="10">
        <f t="shared" si="16"/>
        <v>202943</v>
      </c>
      <c r="J96" s="33">
        <v>285994</v>
      </c>
      <c r="K96" s="33">
        <v>122</v>
      </c>
      <c r="L96" s="33">
        <v>124519</v>
      </c>
      <c r="M96" s="10">
        <f t="shared" si="17"/>
        <v>161475</v>
      </c>
      <c r="N96" s="31"/>
      <c r="O96" s="31"/>
      <c r="P96" s="103"/>
      <c r="Q96" s="104" t="s">
        <v>24</v>
      </c>
      <c r="R96" s="90"/>
    </row>
    <row r="97" spans="1:18" s="2" customFormat="1" ht="11.25">
      <c r="A97" s="44" t="s">
        <v>504</v>
      </c>
      <c r="B97" s="31" t="s">
        <v>147</v>
      </c>
      <c r="C97" s="32" t="s">
        <v>148</v>
      </c>
      <c r="D97" s="36">
        <v>40318</v>
      </c>
      <c r="E97" s="31">
        <v>2</v>
      </c>
      <c r="F97" s="33">
        <v>198360</v>
      </c>
      <c r="G97" s="33"/>
      <c r="H97" s="33">
        <v>61191</v>
      </c>
      <c r="I97" s="10">
        <f t="shared" si="16"/>
        <v>137169</v>
      </c>
      <c r="J97" s="33">
        <v>198360</v>
      </c>
      <c r="K97" s="33"/>
      <c r="L97" s="33">
        <v>46691</v>
      </c>
      <c r="M97" s="10">
        <f t="shared" si="17"/>
        <v>151669</v>
      </c>
      <c r="N97" s="31"/>
      <c r="O97" s="31"/>
      <c r="P97" s="103"/>
      <c r="Q97" s="104" t="s">
        <v>24</v>
      </c>
      <c r="R97" s="90"/>
    </row>
    <row r="98" spans="1:18" s="34" customFormat="1" ht="11.25">
      <c r="A98" s="44" t="s">
        <v>505</v>
      </c>
      <c r="B98" s="31" t="s">
        <v>149</v>
      </c>
      <c r="C98" s="32" t="s">
        <v>150</v>
      </c>
      <c r="D98" s="36">
        <v>40633</v>
      </c>
      <c r="E98" s="31">
        <v>1</v>
      </c>
      <c r="F98" s="33">
        <v>1982420</v>
      </c>
      <c r="G98" s="33"/>
      <c r="H98" s="33">
        <v>361479</v>
      </c>
      <c r="I98" s="10">
        <f t="shared" si="16"/>
        <v>1620941</v>
      </c>
      <c r="J98" s="33">
        <v>1982420</v>
      </c>
      <c r="K98" s="33"/>
      <c r="L98" s="33">
        <v>217360</v>
      </c>
      <c r="M98" s="10">
        <f t="shared" si="17"/>
        <v>1765060</v>
      </c>
      <c r="N98" s="31"/>
      <c r="O98" s="31"/>
      <c r="P98" s="103"/>
      <c r="Q98" s="104" t="s">
        <v>24</v>
      </c>
      <c r="R98" s="90" t="s">
        <v>197</v>
      </c>
    </row>
    <row r="99" spans="1:18" ht="12.75">
      <c r="A99" s="44" t="s">
        <v>506</v>
      </c>
      <c r="B99" s="31" t="s">
        <v>152</v>
      </c>
      <c r="C99" s="32" t="s">
        <v>153</v>
      </c>
      <c r="D99" s="36" t="s">
        <v>199</v>
      </c>
      <c r="E99" s="31">
        <v>1</v>
      </c>
      <c r="F99" s="33">
        <v>221110</v>
      </c>
      <c r="G99" s="33">
        <v>72275</v>
      </c>
      <c r="H99" s="33">
        <v>221110</v>
      </c>
      <c r="I99" s="10">
        <f>F99-H99</f>
        <v>0</v>
      </c>
      <c r="J99" s="33">
        <v>221110</v>
      </c>
      <c r="K99" s="33">
        <v>72275</v>
      </c>
      <c r="L99" s="33">
        <v>221110</v>
      </c>
      <c r="M99" s="10">
        <f>J99-L99</f>
        <v>0</v>
      </c>
      <c r="N99" s="31"/>
      <c r="O99" s="31"/>
      <c r="P99" s="103"/>
      <c r="Q99" s="104" t="s">
        <v>24</v>
      </c>
      <c r="R99" s="73"/>
    </row>
    <row r="100" spans="1:18" ht="12.75">
      <c r="A100" s="111"/>
      <c r="B100" s="112"/>
      <c r="C100" s="113" t="s">
        <v>151</v>
      </c>
      <c r="D100" s="114"/>
      <c r="E100" s="112"/>
      <c r="F100" s="115">
        <f>SUM(F86:F99)</f>
        <v>8325560</v>
      </c>
      <c r="G100" s="115">
        <f>SUM(G86:G99)</f>
        <v>115092</v>
      </c>
      <c r="H100" s="115">
        <f>SUM(H86:H99)</f>
        <v>2523876</v>
      </c>
      <c r="I100" s="115">
        <f>SUM(I86:I99)</f>
        <v>5801684</v>
      </c>
      <c r="J100" s="115" t="e">
        <f>#REF!+J99</f>
        <v>#REF!</v>
      </c>
      <c r="K100" s="115" t="e">
        <f>#REF!+K99</f>
        <v>#REF!</v>
      </c>
      <c r="L100" s="115" t="e">
        <f>#REF!+L99</f>
        <v>#REF!</v>
      </c>
      <c r="M100" s="115" t="e">
        <f>#REF!+M99</f>
        <v>#REF!</v>
      </c>
      <c r="N100" s="115" t="e">
        <f>#REF!+N99</f>
        <v>#REF!</v>
      </c>
      <c r="O100" s="115" t="e">
        <f>#REF!+O99</f>
        <v>#REF!</v>
      </c>
      <c r="P100" s="164"/>
      <c r="Q100" s="165"/>
      <c r="R100" s="166"/>
    </row>
    <row r="101" spans="1:18" ht="12.75">
      <c r="A101" s="44" t="s">
        <v>507</v>
      </c>
      <c r="B101" s="7" t="s">
        <v>154</v>
      </c>
      <c r="C101" s="8" t="s">
        <v>155</v>
      </c>
      <c r="D101" s="15">
        <v>38685</v>
      </c>
      <c r="E101" s="7">
        <v>2</v>
      </c>
      <c r="F101" s="9">
        <v>495000</v>
      </c>
      <c r="G101" s="10">
        <v>71776</v>
      </c>
      <c r="H101" s="10">
        <v>473028</v>
      </c>
      <c r="I101" s="10">
        <f aca="true" t="shared" si="18" ref="I101:I107">F101-H101</f>
        <v>21972</v>
      </c>
      <c r="J101" s="9">
        <v>495000</v>
      </c>
      <c r="K101" s="10">
        <v>71776</v>
      </c>
      <c r="L101" s="10">
        <v>437140</v>
      </c>
      <c r="M101" s="10">
        <f aca="true" t="shared" si="19" ref="M101:M107">J101-L101</f>
        <v>57860</v>
      </c>
      <c r="N101" s="28"/>
      <c r="O101" s="28"/>
      <c r="P101" s="98"/>
      <c r="Q101" s="99" t="s">
        <v>17</v>
      </c>
      <c r="R101" s="73" t="s">
        <v>200</v>
      </c>
    </row>
    <row r="102" spans="1:18" ht="12.75">
      <c r="A102" s="44" t="s">
        <v>508</v>
      </c>
      <c r="B102" s="7" t="s">
        <v>125</v>
      </c>
      <c r="C102" s="8" t="s">
        <v>126</v>
      </c>
      <c r="D102" s="15">
        <v>38685</v>
      </c>
      <c r="E102" s="7">
        <v>2</v>
      </c>
      <c r="F102" s="9">
        <v>140500</v>
      </c>
      <c r="G102" s="10">
        <v>20372</v>
      </c>
      <c r="H102" s="10">
        <v>134256</v>
      </c>
      <c r="I102" s="10">
        <f t="shared" si="18"/>
        <v>6244</v>
      </c>
      <c r="J102" s="9">
        <v>140500</v>
      </c>
      <c r="K102" s="10">
        <v>20372</v>
      </c>
      <c r="L102" s="10">
        <v>124070</v>
      </c>
      <c r="M102" s="10">
        <f t="shared" si="19"/>
        <v>16430</v>
      </c>
      <c r="N102" s="28"/>
      <c r="O102" s="28"/>
      <c r="P102" s="100"/>
      <c r="Q102" s="101" t="s">
        <v>17</v>
      </c>
      <c r="R102" s="73" t="s">
        <v>200</v>
      </c>
    </row>
    <row r="103" spans="1:18" ht="12.75">
      <c r="A103" s="44" t="s">
        <v>509</v>
      </c>
      <c r="B103" s="7" t="s">
        <v>125</v>
      </c>
      <c r="C103" s="8" t="s">
        <v>126</v>
      </c>
      <c r="D103" s="15">
        <v>38685</v>
      </c>
      <c r="E103" s="7">
        <v>2</v>
      </c>
      <c r="F103" s="9">
        <v>170000</v>
      </c>
      <c r="G103" s="10">
        <v>24650</v>
      </c>
      <c r="H103" s="10">
        <v>162454</v>
      </c>
      <c r="I103" s="10">
        <f t="shared" si="18"/>
        <v>7546</v>
      </c>
      <c r="J103" s="9">
        <v>170000</v>
      </c>
      <c r="K103" s="10">
        <v>24650</v>
      </c>
      <c r="L103" s="10">
        <v>150129</v>
      </c>
      <c r="M103" s="10">
        <f t="shared" si="19"/>
        <v>19871</v>
      </c>
      <c r="N103" s="28"/>
      <c r="O103" s="28"/>
      <c r="P103" s="103"/>
      <c r="Q103" s="104" t="s">
        <v>17</v>
      </c>
      <c r="R103" s="73" t="s">
        <v>200</v>
      </c>
    </row>
    <row r="104" spans="1:18" ht="12.75">
      <c r="A104" s="44" t="s">
        <v>510</v>
      </c>
      <c r="B104" s="31" t="s">
        <v>156</v>
      </c>
      <c r="C104" s="32" t="s">
        <v>157</v>
      </c>
      <c r="D104" s="36">
        <v>38685</v>
      </c>
      <c r="E104" s="31">
        <v>2</v>
      </c>
      <c r="F104" s="33">
        <v>455000</v>
      </c>
      <c r="G104" s="33">
        <v>65976</v>
      </c>
      <c r="H104" s="33">
        <v>434803</v>
      </c>
      <c r="I104" s="10">
        <f t="shared" si="18"/>
        <v>20197</v>
      </c>
      <c r="J104" s="33">
        <v>455000</v>
      </c>
      <c r="K104" s="33">
        <v>65976</v>
      </c>
      <c r="L104" s="33">
        <v>401816</v>
      </c>
      <c r="M104" s="10">
        <f t="shared" si="19"/>
        <v>53184</v>
      </c>
      <c r="N104" s="31"/>
      <c r="O104" s="31"/>
      <c r="P104" s="103"/>
      <c r="Q104" s="104" t="s">
        <v>17</v>
      </c>
      <c r="R104" s="73" t="s">
        <v>200</v>
      </c>
    </row>
    <row r="105" spans="1:18" ht="12.75">
      <c r="A105" s="44" t="s">
        <v>511</v>
      </c>
      <c r="B105" s="31" t="s">
        <v>158</v>
      </c>
      <c r="C105" s="32" t="s">
        <v>159</v>
      </c>
      <c r="D105" s="36">
        <v>38685</v>
      </c>
      <c r="E105" s="31">
        <v>1</v>
      </c>
      <c r="F105" s="33">
        <v>125938</v>
      </c>
      <c r="G105" s="33">
        <v>18260</v>
      </c>
      <c r="H105" s="33">
        <v>120351</v>
      </c>
      <c r="I105" s="10">
        <f t="shared" si="18"/>
        <v>5587</v>
      </c>
      <c r="J105" s="33">
        <v>125938</v>
      </c>
      <c r="K105" s="33">
        <v>18260</v>
      </c>
      <c r="L105" s="33">
        <v>111221</v>
      </c>
      <c r="M105" s="10">
        <f t="shared" si="19"/>
        <v>14717</v>
      </c>
      <c r="N105" s="31"/>
      <c r="O105" s="31"/>
      <c r="P105" s="103"/>
      <c r="Q105" s="104" t="s">
        <v>17</v>
      </c>
      <c r="R105" s="73" t="s">
        <v>200</v>
      </c>
    </row>
    <row r="106" spans="1:18" ht="12.75">
      <c r="A106" s="44" t="s">
        <v>512</v>
      </c>
      <c r="B106" s="31" t="s">
        <v>160</v>
      </c>
      <c r="C106" s="32" t="s">
        <v>161</v>
      </c>
      <c r="D106" s="36">
        <v>38685</v>
      </c>
      <c r="E106" s="31">
        <v>1</v>
      </c>
      <c r="F106" s="33">
        <v>487500</v>
      </c>
      <c r="G106" s="33">
        <v>70686</v>
      </c>
      <c r="H106" s="33">
        <v>465565</v>
      </c>
      <c r="I106" s="10">
        <f t="shared" si="18"/>
        <v>21935</v>
      </c>
      <c r="J106" s="33">
        <v>487500</v>
      </c>
      <c r="K106" s="33">
        <v>70686</v>
      </c>
      <c r="L106" s="33">
        <v>430512</v>
      </c>
      <c r="M106" s="10">
        <f t="shared" si="19"/>
        <v>56988</v>
      </c>
      <c r="N106" s="31"/>
      <c r="O106" s="31"/>
      <c r="P106" s="98"/>
      <c r="Q106" s="99" t="s">
        <v>17</v>
      </c>
      <c r="R106" s="73" t="s">
        <v>200</v>
      </c>
    </row>
    <row r="107" spans="1:18" ht="12.75">
      <c r="A107" s="44" t="s">
        <v>513</v>
      </c>
      <c r="B107" s="31" t="s">
        <v>162</v>
      </c>
      <c r="C107" s="32" t="s">
        <v>201</v>
      </c>
      <c r="D107" s="36">
        <v>39769</v>
      </c>
      <c r="E107" s="31">
        <v>1</v>
      </c>
      <c r="F107" s="33">
        <v>261000</v>
      </c>
      <c r="G107" s="33">
        <v>4653</v>
      </c>
      <c r="H107" s="33">
        <v>80343</v>
      </c>
      <c r="I107" s="10">
        <f t="shared" si="18"/>
        <v>180657</v>
      </c>
      <c r="J107" s="33">
        <v>261000</v>
      </c>
      <c r="K107" s="33">
        <v>4653</v>
      </c>
      <c r="L107" s="33">
        <v>118188</v>
      </c>
      <c r="M107" s="10">
        <f t="shared" si="19"/>
        <v>142812</v>
      </c>
      <c r="N107" s="31"/>
      <c r="O107" s="31"/>
      <c r="P107" s="98"/>
      <c r="Q107" s="99" t="s">
        <v>17</v>
      </c>
      <c r="R107" s="73" t="s">
        <v>202</v>
      </c>
    </row>
    <row r="108" spans="1:18" ht="12.75">
      <c r="A108" s="44" t="s">
        <v>514</v>
      </c>
      <c r="B108" s="7" t="s">
        <v>164</v>
      </c>
      <c r="C108" s="8" t="s">
        <v>165</v>
      </c>
      <c r="D108" s="15">
        <v>38541</v>
      </c>
      <c r="E108" s="7">
        <v>2</v>
      </c>
      <c r="F108" s="9">
        <v>198680</v>
      </c>
      <c r="G108" s="10">
        <v>35756</v>
      </c>
      <c r="H108" s="10">
        <v>198680</v>
      </c>
      <c r="I108" s="10">
        <f>F108-H108</f>
        <v>0</v>
      </c>
      <c r="J108" s="9">
        <v>198680</v>
      </c>
      <c r="K108" s="10">
        <v>35756</v>
      </c>
      <c r="L108" s="10">
        <v>198680</v>
      </c>
      <c r="M108" s="10">
        <f>J108-L108</f>
        <v>0</v>
      </c>
      <c r="N108" s="28"/>
      <c r="O108" s="28"/>
      <c r="P108" s="98"/>
      <c r="Q108" s="99" t="s">
        <v>17</v>
      </c>
      <c r="R108" s="73"/>
    </row>
    <row r="109" spans="1:18" ht="12.75">
      <c r="A109" s="43"/>
      <c r="B109" s="18"/>
      <c r="C109" s="17" t="s">
        <v>163</v>
      </c>
      <c r="D109" s="16"/>
      <c r="E109" s="18"/>
      <c r="F109" s="19">
        <f>SUM(F101:F108)</f>
        <v>2333618</v>
      </c>
      <c r="G109" s="19">
        <f>SUM(G101:G108)</f>
        <v>312129</v>
      </c>
      <c r="H109" s="19">
        <f>SUM(H101:H108)</f>
        <v>2069480</v>
      </c>
      <c r="I109" s="19">
        <f>SUM(I101:I108)</f>
        <v>264138</v>
      </c>
      <c r="J109" s="19" t="e">
        <f>#REF!+J108</f>
        <v>#REF!</v>
      </c>
      <c r="K109" s="19" t="e">
        <f>#REF!+K108</f>
        <v>#REF!</v>
      </c>
      <c r="L109" s="19" t="e">
        <f>#REF!+L108</f>
        <v>#REF!</v>
      </c>
      <c r="M109" s="19" t="e">
        <f>#REF!+M108</f>
        <v>#REF!</v>
      </c>
      <c r="N109" s="19" t="e">
        <f>#REF!+N108</f>
        <v>#REF!</v>
      </c>
      <c r="O109" s="19" t="e">
        <f>#REF!+O108</f>
        <v>#REF!</v>
      </c>
      <c r="P109" s="157"/>
      <c r="Q109" s="158"/>
      <c r="R109" s="166"/>
    </row>
    <row r="110" spans="1:18" ht="12.75">
      <c r="A110" s="44" t="s">
        <v>515</v>
      </c>
      <c r="B110" s="31" t="s">
        <v>160</v>
      </c>
      <c r="C110" s="32" t="s">
        <v>166</v>
      </c>
      <c r="D110" s="36">
        <v>38717</v>
      </c>
      <c r="E110" s="31">
        <v>1</v>
      </c>
      <c r="F110" s="33">
        <v>181250</v>
      </c>
      <c r="G110" s="33">
        <v>26280</v>
      </c>
      <c r="H110" s="33">
        <v>170784</v>
      </c>
      <c r="I110" s="10">
        <f>F110-H110</f>
        <v>10466</v>
      </c>
      <c r="J110" s="33">
        <v>181250</v>
      </c>
      <c r="K110" s="33">
        <v>26280</v>
      </c>
      <c r="L110" s="33">
        <v>157752</v>
      </c>
      <c r="M110" s="10">
        <f>J110-L110</f>
        <v>23498</v>
      </c>
      <c r="N110" s="31"/>
      <c r="O110" s="31"/>
      <c r="P110" s="98"/>
      <c r="Q110" s="99" t="s">
        <v>46</v>
      </c>
      <c r="R110" s="73"/>
    </row>
    <row r="111" spans="1:18" ht="12.75">
      <c r="A111" s="44" t="s">
        <v>516</v>
      </c>
      <c r="B111" s="31" t="s">
        <v>167</v>
      </c>
      <c r="C111" s="32" t="s">
        <v>168</v>
      </c>
      <c r="D111" s="36">
        <v>38717</v>
      </c>
      <c r="E111" s="31">
        <v>1</v>
      </c>
      <c r="F111" s="33">
        <v>219082</v>
      </c>
      <c r="G111" s="33">
        <v>33712</v>
      </c>
      <c r="H111" s="33">
        <v>168652</v>
      </c>
      <c r="I111" s="10">
        <f>F111-H111</f>
        <v>50430</v>
      </c>
      <c r="J111" s="33">
        <v>232500</v>
      </c>
      <c r="K111" s="33">
        <v>33712</v>
      </c>
      <c r="L111" s="33">
        <v>202364</v>
      </c>
      <c r="M111" s="10">
        <f>J111-L111</f>
        <v>30136</v>
      </c>
      <c r="N111" s="31"/>
      <c r="O111" s="31"/>
      <c r="P111" s="98"/>
      <c r="Q111" s="99" t="s">
        <v>46</v>
      </c>
      <c r="R111" s="73"/>
    </row>
    <row r="112" spans="1:18" ht="12.75">
      <c r="A112" s="44" t="s">
        <v>517</v>
      </c>
      <c r="B112" s="7" t="s">
        <v>170</v>
      </c>
      <c r="C112" s="8" t="s">
        <v>171</v>
      </c>
      <c r="D112" s="15">
        <v>38793</v>
      </c>
      <c r="E112" s="7">
        <v>1</v>
      </c>
      <c r="F112" s="9">
        <v>225720</v>
      </c>
      <c r="G112" s="10">
        <v>74488</v>
      </c>
      <c r="H112" s="10">
        <v>225720</v>
      </c>
      <c r="I112" s="10">
        <f>F112-H112</f>
        <v>0</v>
      </c>
      <c r="J112" s="9">
        <v>225720</v>
      </c>
      <c r="K112" s="10">
        <v>74488</v>
      </c>
      <c r="L112" s="10">
        <v>225720</v>
      </c>
      <c r="M112" s="10">
        <f>J112-L112</f>
        <v>0</v>
      </c>
      <c r="N112" s="28"/>
      <c r="O112" s="28"/>
      <c r="P112" s="98"/>
      <c r="Q112" s="99" t="s">
        <v>46</v>
      </c>
      <c r="R112" s="73"/>
    </row>
    <row r="113" spans="1:18" ht="12.75">
      <c r="A113" s="44" t="s">
        <v>518</v>
      </c>
      <c r="B113" s="7" t="s">
        <v>172</v>
      </c>
      <c r="C113" s="8" t="s">
        <v>173</v>
      </c>
      <c r="D113" s="15">
        <v>38793</v>
      </c>
      <c r="E113" s="7">
        <v>1</v>
      </c>
      <c r="F113" s="9">
        <v>405000</v>
      </c>
      <c r="G113" s="10">
        <v>133650</v>
      </c>
      <c r="H113" s="10">
        <v>405000</v>
      </c>
      <c r="I113" s="10">
        <f>F113-H113</f>
        <v>0</v>
      </c>
      <c r="J113" s="9">
        <v>405000</v>
      </c>
      <c r="K113" s="10">
        <v>133650</v>
      </c>
      <c r="L113" s="10">
        <v>405000</v>
      </c>
      <c r="M113" s="10">
        <f>J113-L113</f>
        <v>0</v>
      </c>
      <c r="N113" s="28"/>
      <c r="O113" s="28"/>
      <c r="P113" s="98"/>
      <c r="Q113" s="99" t="s">
        <v>46</v>
      </c>
      <c r="R113" s="73"/>
    </row>
    <row r="114" spans="1:18" ht="12.75">
      <c r="A114" s="44" t="s">
        <v>519</v>
      </c>
      <c r="B114" s="31" t="s">
        <v>152</v>
      </c>
      <c r="C114" s="32" t="s">
        <v>153</v>
      </c>
      <c r="D114" s="36">
        <v>38793</v>
      </c>
      <c r="E114" s="31">
        <v>1</v>
      </c>
      <c r="F114" s="33">
        <v>175320</v>
      </c>
      <c r="G114" s="33">
        <v>12845</v>
      </c>
      <c r="H114" s="33">
        <v>175320</v>
      </c>
      <c r="I114" s="10">
        <f>F114-H114</f>
        <v>0</v>
      </c>
      <c r="J114" s="33">
        <v>175320</v>
      </c>
      <c r="K114" s="33">
        <v>12845</v>
      </c>
      <c r="L114" s="33">
        <v>175320</v>
      </c>
      <c r="M114" s="10">
        <f>J114-L114</f>
        <v>0</v>
      </c>
      <c r="N114" s="31"/>
      <c r="O114" s="31"/>
      <c r="P114" s="103"/>
      <c r="Q114" s="104" t="s">
        <v>46</v>
      </c>
      <c r="R114" s="73"/>
    </row>
    <row r="115" spans="1:18" s="29" customFormat="1" ht="12.75">
      <c r="A115" s="43"/>
      <c r="B115" s="112"/>
      <c r="C115" s="113" t="s">
        <v>169</v>
      </c>
      <c r="D115" s="114"/>
      <c r="E115" s="112"/>
      <c r="F115" s="115">
        <f>SUM(F110:F114)</f>
        <v>1206372</v>
      </c>
      <c r="G115" s="115">
        <f>SUM(G110:G114)</f>
        <v>280975</v>
      </c>
      <c r="H115" s="115">
        <f>SUM(H110:H114)</f>
        <v>1145476</v>
      </c>
      <c r="I115" s="115">
        <f>SUM(I110:I114)</f>
        <v>60896</v>
      </c>
      <c r="J115" s="115" t="e">
        <f>#REF!+#REF!</f>
        <v>#REF!</v>
      </c>
      <c r="K115" s="115" t="e">
        <f>#REF!+#REF!</f>
        <v>#REF!</v>
      </c>
      <c r="L115" s="115" t="e">
        <f>#REF!+#REF!</f>
        <v>#REF!</v>
      </c>
      <c r="M115" s="115" t="e">
        <f>#REF!+#REF!</f>
        <v>#REF!</v>
      </c>
      <c r="N115" s="115" t="e">
        <f>#REF!+#REF!</f>
        <v>#REF!</v>
      </c>
      <c r="O115" s="115" t="e">
        <f>#REF!+#REF!</f>
        <v>#REF!</v>
      </c>
      <c r="P115" s="115"/>
      <c r="Q115" s="167"/>
      <c r="R115" s="156"/>
    </row>
    <row r="116" spans="1:18" ht="12.75">
      <c r="A116" s="116"/>
      <c r="B116" s="117"/>
      <c r="C116" s="118" t="s">
        <v>174</v>
      </c>
      <c r="D116" s="119"/>
      <c r="E116" s="117"/>
      <c r="F116" s="120">
        <f>F100+F109+F115</f>
        <v>11865550</v>
      </c>
      <c r="G116" s="120">
        <f>G100+G109+G115</f>
        <v>708196</v>
      </c>
      <c r="H116" s="120">
        <f>H100+H109+H115</f>
        <v>5738832</v>
      </c>
      <c r="I116" s="120">
        <f>I100+I109+I115</f>
        <v>6126718</v>
      </c>
      <c r="J116" s="120" t="e">
        <f>J100+J109+J115</f>
        <v>#REF!</v>
      </c>
      <c r="K116" s="120" t="e">
        <f>K100+#REF!</f>
        <v>#REF!</v>
      </c>
      <c r="L116" s="120" t="e">
        <f>L100+#REF!</f>
        <v>#REF!</v>
      </c>
      <c r="M116" s="120" t="e">
        <f>M100+#REF!</f>
        <v>#REF!</v>
      </c>
      <c r="N116" s="120" t="e">
        <f>N100+#REF!</f>
        <v>#REF!</v>
      </c>
      <c r="O116" s="120" t="e">
        <f>O100+#REF!</f>
        <v>#REF!</v>
      </c>
      <c r="P116" s="120" t="e">
        <f>P100+#REF!</f>
        <v>#REF!</v>
      </c>
      <c r="Q116" s="168"/>
      <c r="R116" s="148"/>
    </row>
    <row r="117" spans="1:18" ht="12.75">
      <c r="A117" s="121"/>
      <c r="B117" s="122"/>
      <c r="C117" s="83" t="s">
        <v>175</v>
      </c>
      <c r="D117" s="84"/>
      <c r="E117" s="122"/>
      <c r="F117" s="123">
        <f aca="true" t="shared" si="20" ref="F117:O117">F84+F116</f>
        <v>25405451</v>
      </c>
      <c r="G117" s="123" t="e">
        <f t="shared" si="20"/>
        <v>#REF!</v>
      </c>
      <c r="H117" s="123">
        <f t="shared" si="20"/>
        <v>18876924</v>
      </c>
      <c r="I117" s="123">
        <f t="shared" si="20"/>
        <v>6528527</v>
      </c>
      <c r="J117" s="123" t="e">
        <f t="shared" si="20"/>
        <v>#REF!</v>
      </c>
      <c r="K117" s="123" t="e">
        <f t="shared" si="20"/>
        <v>#REF!</v>
      </c>
      <c r="L117" s="123" t="e">
        <f t="shared" si="20"/>
        <v>#REF!</v>
      </c>
      <c r="M117" s="123" t="e">
        <f t="shared" si="20"/>
        <v>#REF!</v>
      </c>
      <c r="N117" s="123" t="e">
        <f t="shared" si="20"/>
        <v>#REF!</v>
      </c>
      <c r="O117" s="123" t="e">
        <f t="shared" si="20"/>
        <v>#REF!</v>
      </c>
      <c r="P117" s="169"/>
      <c r="Q117" s="170"/>
      <c r="R117" s="148"/>
    </row>
    <row r="118" spans="1:18" ht="12.75">
      <c r="A118" s="171"/>
      <c r="B118" s="172"/>
      <c r="C118" s="173" t="s">
        <v>203</v>
      </c>
      <c r="D118" s="174"/>
      <c r="E118" s="172"/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6"/>
      <c r="Q118" s="177"/>
      <c r="R118" s="178"/>
    </row>
    <row r="119" spans="1:18" ht="12.75">
      <c r="A119" s="44" t="s">
        <v>520</v>
      </c>
      <c r="B119" s="31" t="s">
        <v>176</v>
      </c>
      <c r="C119" s="32" t="s">
        <v>177</v>
      </c>
      <c r="D119" s="36"/>
      <c r="E119" s="31">
        <v>1</v>
      </c>
      <c r="F119" s="33">
        <v>3333000</v>
      </c>
      <c r="G119" s="33">
        <v>178489</v>
      </c>
      <c r="H119" s="33">
        <v>2508849</v>
      </c>
      <c r="I119" s="10">
        <f>F119-H119</f>
        <v>824151</v>
      </c>
      <c r="J119" s="33">
        <v>3333000</v>
      </c>
      <c r="K119" s="33">
        <v>178489</v>
      </c>
      <c r="L119" s="33">
        <v>2178289</v>
      </c>
      <c r="M119" s="10">
        <f>J119-L119</f>
        <v>1154711</v>
      </c>
      <c r="N119" s="31"/>
      <c r="O119" s="31"/>
      <c r="P119" s="98"/>
      <c r="Q119" s="99" t="s">
        <v>17</v>
      </c>
      <c r="R119" s="73"/>
    </row>
    <row r="120" spans="1:18" ht="12.75">
      <c r="A120" s="44" t="s">
        <v>521</v>
      </c>
      <c r="B120" s="31" t="s">
        <v>178</v>
      </c>
      <c r="C120" s="32" t="s">
        <v>179</v>
      </c>
      <c r="D120" s="36"/>
      <c r="E120" s="31">
        <v>1</v>
      </c>
      <c r="F120" s="33">
        <v>10122070</v>
      </c>
      <c r="G120" s="33"/>
      <c r="H120" s="33">
        <v>6944017</v>
      </c>
      <c r="I120" s="10">
        <f>F120-H120</f>
        <v>3178053</v>
      </c>
      <c r="J120" s="33">
        <v>10122070</v>
      </c>
      <c r="K120" s="33"/>
      <c r="L120" s="33">
        <v>5940129</v>
      </c>
      <c r="M120" s="10">
        <f>J120-L120</f>
        <v>4181941</v>
      </c>
      <c r="N120" s="31"/>
      <c r="O120" s="31"/>
      <c r="P120" s="98"/>
      <c r="Q120" s="99" t="s">
        <v>17</v>
      </c>
      <c r="R120" s="73"/>
    </row>
    <row r="121" spans="1:18" ht="12.75">
      <c r="A121" s="44" t="s">
        <v>522</v>
      </c>
      <c r="B121" s="31" t="s">
        <v>180</v>
      </c>
      <c r="C121" s="32" t="s">
        <v>181</v>
      </c>
      <c r="D121" s="36"/>
      <c r="E121" s="31">
        <v>1</v>
      </c>
      <c r="F121" s="33">
        <v>11227821</v>
      </c>
      <c r="G121" s="33">
        <v>2245564</v>
      </c>
      <c r="H121" s="33">
        <v>11227821</v>
      </c>
      <c r="I121" s="10">
        <f>F121-H121</f>
        <v>0</v>
      </c>
      <c r="J121" s="33">
        <v>11227821</v>
      </c>
      <c r="K121" s="33">
        <v>2245564</v>
      </c>
      <c r="L121" s="33">
        <v>11227821</v>
      </c>
      <c r="M121" s="10">
        <f>J121-L121</f>
        <v>0</v>
      </c>
      <c r="N121" s="31"/>
      <c r="O121" s="31"/>
      <c r="P121" s="98"/>
      <c r="Q121" s="99" t="s">
        <v>17</v>
      </c>
      <c r="R121" s="73"/>
    </row>
    <row r="122" spans="1:18" ht="12.75">
      <c r="A122" s="44" t="s">
        <v>523</v>
      </c>
      <c r="B122" s="31"/>
      <c r="C122" s="32" t="s">
        <v>182</v>
      </c>
      <c r="D122" s="36"/>
      <c r="E122" s="31">
        <v>1</v>
      </c>
      <c r="F122" s="33">
        <v>550000</v>
      </c>
      <c r="G122" s="33">
        <v>110000</v>
      </c>
      <c r="H122" s="33">
        <v>550000</v>
      </c>
      <c r="I122" s="10">
        <f>F122-H122</f>
        <v>0</v>
      </c>
      <c r="J122" s="33">
        <v>550000</v>
      </c>
      <c r="K122" s="33">
        <v>110000</v>
      </c>
      <c r="L122" s="33">
        <v>550000</v>
      </c>
      <c r="M122" s="10">
        <f>J122-L122</f>
        <v>0</v>
      </c>
      <c r="N122" s="31"/>
      <c r="O122" s="31"/>
      <c r="P122" s="98"/>
      <c r="Q122" s="99" t="s">
        <v>17</v>
      </c>
      <c r="R122" s="73"/>
    </row>
    <row r="123" spans="1:18" ht="12.75">
      <c r="A123" s="44" t="s">
        <v>524</v>
      </c>
      <c r="B123" s="31" t="s">
        <v>183</v>
      </c>
      <c r="C123" s="32" t="s">
        <v>184</v>
      </c>
      <c r="D123" s="36"/>
      <c r="E123" s="31">
        <v>1</v>
      </c>
      <c r="F123" s="33">
        <v>36217105</v>
      </c>
      <c r="G123" s="33">
        <v>7243422</v>
      </c>
      <c r="H123" s="33">
        <v>36217105</v>
      </c>
      <c r="I123" s="10">
        <f>F123-H123</f>
        <v>0</v>
      </c>
      <c r="J123" s="33">
        <v>36217105</v>
      </c>
      <c r="K123" s="33">
        <v>7243422</v>
      </c>
      <c r="L123" s="33">
        <v>36217105</v>
      </c>
      <c r="M123" s="10">
        <f>J123-L123</f>
        <v>0</v>
      </c>
      <c r="N123" s="31"/>
      <c r="O123" s="31"/>
      <c r="P123" s="98"/>
      <c r="Q123" s="99" t="s">
        <v>17</v>
      </c>
      <c r="R123" s="73"/>
    </row>
    <row r="124" spans="1:18" ht="12.75">
      <c r="A124" s="124"/>
      <c r="B124" s="125"/>
      <c r="C124" s="126" t="s">
        <v>185</v>
      </c>
      <c r="D124" s="127"/>
      <c r="E124" s="125"/>
      <c r="F124" s="128">
        <f aca="true" t="shared" si="21" ref="F124:M124">SUM(F119:F123)</f>
        <v>61449996</v>
      </c>
      <c r="G124" s="128">
        <f t="shared" si="21"/>
        <v>9777475</v>
      </c>
      <c r="H124" s="128">
        <f t="shared" si="21"/>
        <v>57447792</v>
      </c>
      <c r="I124" s="128">
        <f t="shared" si="21"/>
        <v>4002204</v>
      </c>
      <c r="J124" s="128">
        <f t="shared" si="21"/>
        <v>61449996</v>
      </c>
      <c r="K124" s="128">
        <f t="shared" si="21"/>
        <v>9777475</v>
      </c>
      <c r="L124" s="128">
        <f t="shared" si="21"/>
        <v>56113344</v>
      </c>
      <c r="M124" s="128">
        <f t="shared" si="21"/>
        <v>5336652</v>
      </c>
      <c r="N124" s="125"/>
      <c r="O124" s="125"/>
      <c r="P124" s="179"/>
      <c r="Q124" s="180"/>
      <c r="R124" s="178"/>
    </row>
    <row r="125" spans="1:18" ht="12.75">
      <c r="A125" s="186"/>
      <c r="B125" s="187"/>
      <c r="C125" s="193" t="s">
        <v>219</v>
      </c>
      <c r="D125" s="188"/>
      <c r="E125" s="187"/>
      <c r="F125" s="189"/>
      <c r="G125" s="189"/>
      <c r="H125" s="189"/>
      <c r="I125" s="189"/>
      <c r="J125" s="189"/>
      <c r="K125" s="189"/>
      <c r="L125" s="189"/>
      <c r="M125" s="189"/>
      <c r="N125" s="187"/>
      <c r="O125" s="187"/>
      <c r="P125" s="190"/>
      <c r="Q125" s="191"/>
      <c r="R125" s="192"/>
    </row>
    <row r="126" spans="1:18" ht="12.75">
      <c r="A126" s="42"/>
      <c r="B126" s="7"/>
      <c r="C126" s="194" t="s">
        <v>205</v>
      </c>
      <c r="D126" s="195"/>
      <c r="E126" s="7"/>
      <c r="F126" s="9"/>
      <c r="G126" s="10"/>
      <c r="H126" s="10"/>
      <c r="I126" s="9"/>
      <c r="J126" s="33"/>
      <c r="K126" s="33"/>
      <c r="L126" s="33"/>
      <c r="M126" s="33"/>
      <c r="N126" s="31"/>
      <c r="O126" s="31"/>
      <c r="P126" s="98"/>
      <c r="Q126" s="99"/>
      <c r="R126" s="73"/>
    </row>
    <row r="127" spans="1:18" ht="12.75">
      <c r="A127" s="44" t="s">
        <v>523</v>
      </c>
      <c r="B127" s="31" t="s">
        <v>206</v>
      </c>
      <c r="C127" s="32" t="s">
        <v>207</v>
      </c>
      <c r="D127" s="36">
        <v>38534</v>
      </c>
      <c r="E127" s="31">
        <v>1</v>
      </c>
      <c r="F127" s="33">
        <v>75000</v>
      </c>
      <c r="G127" s="33"/>
      <c r="H127" s="33"/>
      <c r="I127" s="33">
        <v>0</v>
      </c>
      <c r="J127" s="128"/>
      <c r="K127" s="128"/>
      <c r="L127" s="128"/>
      <c r="M127" s="128"/>
      <c r="N127" s="125"/>
      <c r="O127" s="125"/>
      <c r="P127" s="98"/>
      <c r="Q127" s="31" t="s">
        <v>24</v>
      </c>
      <c r="R127" s="73" t="s">
        <v>208</v>
      </c>
    </row>
    <row r="128" spans="1:18" s="4" customFormat="1" ht="14.25" customHeight="1">
      <c r="A128" s="44" t="s">
        <v>524</v>
      </c>
      <c r="B128" s="31" t="s">
        <v>209</v>
      </c>
      <c r="C128" s="130" t="s">
        <v>210</v>
      </c>
      <c r="D128" s="36">
        <v>38534</v>
      </c>
      <c r="E128" s="31">
        <v>1</v>
      </c>
      <c r="F128" s="131">
        <v>30625</v>
      </c>
      <c r="G128" s="131"/>
      <c r="H128" s="131"/>
      <c r="I128" s="131">
        <v>0</v>
      </c>
      <c r="J128" s="131"/>
      <c r="K128" s="131"/>
      <c r="L128" s="131"/>
      <c r="M128" s="131"/>
      <c r="N128" s="130"/>
      <c r="O128" s="130"/>
      <c r="P128" s="130"/>
      <c r="Q128" s="31" t="s">
        <v>24</v>
      </c>
      <c r="R128" s="73" t="s">
        <v>208</v>
      </c>
    </row>
    <row r="129" spans="1:18" s="4" customFormat="1" ht="11.25">
      <c r="A129" s="44" t="s">
        <v>525</v>
      </c>
      <c r="B129" s="31" t="s">
        <v>211</v>
      </c>
      <c r="C129" s="130" t="s">
        <v>212</v>
      </c>
      <c r="D129" s="36">
        <v>38534</v>
      </c>
      <c r="E129" s="31">
        <v>1</v>
      </c>
      <c r="F129" s="131">
        <v>29000</v>
      </c>
      <c r="G129" s="131"/>
      <c r="H129" s="131"/>
      <c r="I129" s="131">
        <v>0</v>
      </c>
      <c r="J129" s="131"/>
      <c r="K129" s="131"/>
      <c r="L129" s="131"/>
      <c r="M129" s="131"/>
      <c r="N129" s="130"/>
      <c r="O129" s="130"/>
      <c r="P129" s="130"/>
      <c r="Q129" s="31" t="s">
        <v>24</v>
      </c>
      <c r="R129" s="73" t="s">
        <v>208</v>
      </c>
    </row>
    <row r="130" spans="1:18" s="4" customFormat="1" ht="11.25">
      <c r="A130" s="44" t="s">
        <v>526</v>
      </c>
      <c r="B130" s="31" t="s">
        <v>214</v>
      </c>
      <c r="C130" s="130" t="s">
        <v>213</v>
      </c>
      <c r="D130" s="36">
        <v>38534</v>
      </c>
      <c r="E130" s="31">
        <v>1</v>
      </c>
      <c r="F130" s="131">
        <v>168000</v>
      </c>
      <c r="G130" s="131"/>
      <c r="H130" s="131"/>
      <c r="I130" s="131"/>
      <c r="J130" s="131"/>
      <c r="K130" s="131"/>
      <c r="L130" s="131"/>
      <c r="M130" s="131"/>
      <c r="N130" s="130"/>
      <c r="O130" s="130"/>
      <c r="P130" s="130"/>
      <c r="Q130" s="31" t="s">
        <v>24</v>
      </c>
      <c r="R130" s="73" t="s">
        <v>208</v>
      </c>
    </row>
    <row r="131" spans="1:18" s="4" customFormat="1" ht="11.25">
      <c r="A131" s="183"/>
      <c r="B131" s="181"/>
      <c r="C131" s="49" t="s">
        <v>218</v>
      </c>
      <c r="D131" s="184"/>
      <c r="E131" s="181"/>
      <c r="F131" s="185">
        <f>SUM(F127:F130)</f>
        <v>302625</v>
      </c>
      <c r="G131" s="185">
        <f aca="true" t="shared" si="22" ref="G131:P131">SUM(G127:G130)</f>
        <v>0</v>
      </c>
      <c r="H131" s="185">
        <f t="shared" si="22"/>
        <v>0</v>
      </c>
      <c r="I131" s="185">
        <f t="shared" si="22"/>
        <v>0</v>
      </c>
      <c r="J131" s="185">
        <f t="shared" si="22"/>
        <v>0</v>
      </c>
      <c r="K131" s="185">
        <f t="shared" si="22"/>
        <v>0</v>
      </c>
      <c r="L131" s="185">
        <f t="shared" si="22"/>
        <v>0</v>
      </c>
      <c r="M131" s="185">
        <f t="shared" si="22"/>
        <v>0</v>
      </c>
      <c r="N131" s="185">
        <f t="shared" si="22"/>
        <v>0</v>
      </c>
      <c r="O131" s="185">
        <f t="shared" si="22"/>
        <v>0</v>
      </c>
      <c r="P131" s="185">
        <f t="shared" si="22"/>
        <v>0</v>
      </c>
      <c r="Q131" s="181"/>
      <c r="R131" s="182"/>
    </row>
    <row r="132" spans="1:18" s="4" customFormat="1" ht="13.5">
      <c r="A132" s="42"/>
      <c r="B132" s="7"/>
      <c r="C132" s="194" t="s">
        <v>251</v>
      </c>
      <c r="D132" s="195"/>
      <c r="E132" s="7"/>
      <c r="F132" s="9"/>
      <c r="G132" s="10"/>
      <c r="H132" s="10"/>
      <c r="I132" s="10"/>
      <c r="J132" s="9"/>
      <c r="K132" s="10"/>
      <c r="L132" s="10"/>
      <c r="M132" s="10"/>
      <c r="N132" s="28"/>
      <c r="O132" s="28"/>
      <c r="P132" s="96"/>
      <c r="Q132" s="97"/>
      <c r="R132" s="73"/>
    </row>
    <row r="133" spans="1:18" s="4" customFormat="1" ht="11.25">
      <c r="A133" s="129"/>
      <c r="B133" s="31"/>
      <c r="C133" s="58" t="s">
        <v>61</v>
      </c>
      <c r="D133" s="36"/>
      <c r="E133" s="31"/>
      <c r="F133" s="131"/>
      <c r="G133" s="131"/>
      <c r="H133" s="131"/>
      <c r="I133" s="131"/>
      <c r="J133" s="131"/>
      <c r="K133" s="131"/>
      <c r="L133" s="131"/>
      <c r="M133" s="131"/>
      <c r="N133" s="130"/>
      <c r="O133" s="130"/>
      <c r="P133" s="130"/>
      <c r="Q133" s="31"/>
      <c r="R133" s="73"/>
    </row>
    <row r="134" spans="1:18" s="4" customFormat="1" ht="11.25">
      <c r="A134" s="129" t="s">
        <v>527</v>
      </c>
      <c r="B134" s="31" t="s">
        <v>220</v>
      </c>
      <c r="C134" s="130" t="s">
        <v>221</v>
      </c>
      <c r="D134" s="36">
        <v>38534</v>
      </c>
      <c r="E134" s="31">
        <v>1</v>
      </c>
      <c r="F134" s="131">
        <v>62980</v>
      </c>
      <c r="G134" s="131"/>
      <c r="H134" s="131"/>
      <c r="I134" s="131">
        <v>0</v>
      </c>
      <c r="J134" s="131"/>
      <c r="K134" s="131"/>
      <c r="L134" s="131"/>
      <c r="M134" s="131"/>
      <c r="N134" s="130"/>
      <c r="O134" s="130"/>
      <c r="P134" s="130"/>
      <c r="Q134" s="31" t="s">
        <v>24</v>
      </c>
      <c r="R134" s="73" t="s">
        <v>222</v>
      </c>
    </row>
    <row r="135" spans="1:18" s="4" customFormat="1" ht="11.25">
      <c r="A135" s="129" t="s">
        <v>528</v>
      </c>
      <c r="B135" s="31" t="s">
        <v>223</v>
      </c>
      <c r="C135" s="130" t="s">
        <v>224</v>
      </c>
      <c r="D135" s="36">
        <v>38534</v>
      </c>
      <c r="E135" s="31">
        <v>1</v>
      </c>
      <c r="F135" s="131">
        <v>54875</v>
      </c>
      <c r="G135" s="131"/>
      <c r="H135" s="131"/>
      <c r="I135" s="131">
        <v>0</v>
      </c>
      <c r="J135" s="131"/>
      <c r="K135" s="131"/>
      <c r="L135" s="131"/>
      <c r="M135" s="131"/>
      <c r="N135" s="130"/>
      <c r="O135" s="130"/>
      <c r="P135" s="130"/>
      <c r="Q135" s="31" t="s">
        <v>24</v>
      </c>
      <c r="R135" s="73" t="s">
        <v>222</v>
      </c>
    </row>
    <row r="136" spans="1:18" s="4" customFormat="1" ht="11.25">
      <c r="A136" s="129" t="s">
        <v>529</v>
      </c>
      <c r="B136" s="31" t="s">
        <v>223</v>
      </c>
      <c r="C136" s="130" t="s">
        <v>225</v>
      </c>
      <c r="D136" s="36">
        <v>38534</v>
      </c>
      <c r="E136" s="31">
        <v>1</v>
      </c>
      <c r="F136" s="131">
        <v>250000</v>
      </c>
      <c r="G136" s="131"/>
      <c r="H136" s="131"/>
      <c r="I136" s="131">
        <v>0</v>
      </c>
      <c r="J136" s="131"/>
      <c r="K136" s="131"/>
      <c r="L136" s="131"/>
      <c r="M136" s="131"/>
      <c r="N136" s="130"/>
      <c r="O136" s="130"/>
      <c r="P136" s="130"/>
      <c r="Q136" s="31" t="s">
        <v>24</v>
      </c>
      <c r="R136" s="73" t="s">
        <v>222</v>
      </c>
    </row>
    <row r="137" spans="1:18" s="4" customFormat="1" ht="11.25">
      <c r="A137" s="129" t="s">
        <v>530</v>
      </c>
      <c r="B137" s="31" t="s">
        <v>226</v>
      </c>
      <c r="C137" s="130" t="s">
        <v>227</v>
      </c>
      <c r="D137" s="36">
        <v>38534</v>
      </c>
      <c r="E137" s="31">
        <v>1</v>
      </c>
      <c r="F137" s="131">
        <v>100500</v>
      </c>
      <c r="G137" s="131"/>
      <c r="H137" s="131"/>
      <c r="I137" s="131"/>
      <c r="J137" s="131"/>
      <c r="K137" s="131"/>
      <c r="L137" s="131"/>
      <c r="M137" s="131"/>
      <c r="N137" s="130"/>
      <c r="O137" s="130"/>
      <c r="P137" s="130"/>
      <c r="Q137" s="31" t="s">
        <v>24</v>
      </c>
      <c r="R137" s="73" t="s">
        <v>222</v>
      </c>
    </row>
    <row r="138" spans="1:18" s="4" customFormat="1" ht="11.25">
      <c r="A138" s="129" t="s">
        <v>531</v>
      </c>
      <c r="B138" s="31" t="s">
        <v>248</v>
      </c>
      <c r="C138" s="130" t="s">
        <v>227</v>
      </c>
      <c r="D138" s="36">
        <v>38534</v>
      </c>
      <c r="E138" s="31">
        <v>1</v>
      </c>
      <c r="F138" s="131">
        <v>344000</v>
      </c>
      <c r="G138" s="131"/>
      <c r="H138" s="131"/>
      <c r="I138" s="131"/>
      <c r="J138" s="131"/>
      <c r="K138" s="131"/>
      <c r="L138" s="131"/>
      <c r="M138" s="131"/>
      <c r="N138" s="130"/>
      <c r="O138" s="130"/>
      <c r="P138" s="130"/>
      <c r="Q138" s="31" t="s">
        <v>24</v>
      </c>
      <c r="R138" s="73" t="s">
        <v>222</v>
      </c>
    </row>
    <row r="139" spans="1:18" s="4" customFormat="1" ht="11.25">
      <c r="A139" s="129" t="s">
        <v>532</v>
      </c>
      <c r="B139" s="31" t="s">
        <v>249</v>
      </c>
      <c r="C139" s="130" t="s">
        <v>250</v>
      </c>
      <c r="D139" s="36">
        <v>38534</v>
      </c>
      <c r="E139" s="31">
        <v>2</v>
      </c>
      <c r="F139" s="131">
        <v>492000</v>
      </c>
      <c r="G139" s="131"/>
      <c r="H139" s="131"/>
      <c r="I139" s="131"/>
      <c r="J139" s="131"/>
      <c r="K139" s="131"/>
      <c r="L139" s="131"/>
      <c r="M139" s="131"/>
      <c r="N139" s="130"/>
      <c r="O139" s="130"/>
      <c r="P139" s="130"/>
      <c r="Q139" s="31" t="s">
        <v>24</v>
      </c>
      <c r="R139" s="73" t="s">
        <v>222</v>
      </c>
    </row>
    <row r="140" spans="1:18" s="40" customFormat="1" ht="11.25">
      <c r="A140" s="196"/>
      <c r="B140" s="197"/>
      <c r="C140" s="58" t="s">
        <v>123</v>
      </c>
      <c r="D140" s="199"/>
      <c r="E140" s="197"/>
      <c r="F140" s="200">
        <f>SUM(F134:F139)</f>
        <v>1304355</v>
      </c>
      <c r="G140" s="200">
        <f>SUM(G134:G139)</f>
        <v>0</v>
      </c>
      <c r="H140" s="200">
        <f>SUM(H134:H139)</f>
        <v>0</v>
      </c>
      <c r="I140" s="200">
        <f>SUM(I134:I139)</f>
        <v>0</v>
      </c>
      <c r="J140" s="200"/>
      <c r="K140" s="200"/>
      <c r="L140" s="200"/>
      <c r="M140" s="200"/>
      <c r="N140" s="198"/>
      <c r="O140" s="198"/>
      <c r="P140" s="198"/>
      <c r="Q140" s="197"/>
      <c r="R140" s="105"/>
    </row>
    <row r="141" spans="1:18" s="40" customFormat="1" ht="11.25">
      <c r="A141" s="196"/>
      <c r="B141" s="197"/>
      <c r="C141" s="198" t="s">
        <v>228</v>
      </c>
      <c r="D141" s="199"/>
      <c r="E141" s="197"/>
      <c r="F141" s="200"/>
      <c r="G141" s="200"/>
      <c r="H141" s="200"/>
      <c r="I141" s="200"/>
      <c r="J141" s="200"/>
      <c r="K141" s="200"/>
      <c r="L141" s="200"/>
      <c r="M141" s="200"/>
      <c r="N141" s="198"/>
      <c r="O141" s="198"/>
      <c r="P141" s="198"/>
      <c r="Q141" s="197"/>
      <c r="R141" s="105"/>
    </row>
    <row r="142" spans="1:18" s="4" customFormat="1" ht="11.25">
      <c r="A142" s="129" t="s">
        <v>533</v>
      </c>
      <c r="B142" s="31" t="s">
        <v>229</v>
      </c>
      <c r="C142" s="130" t="s">
        <v>230</v>
      </c>
      <c r="D142" s="36">
        <v>38534</v>
      </c>
      <c r="E142" s="31">
        <v>1</v>
      </c>
      <c r="F142" s="131">
        <v>22500</v>
      </c>
      <c r="G142" s="131"/>
      <c r="H142" s="131"/>
      <c r="I142" s="131"/>
      <c r="J142" s="131"/>
      <c r="K142" s="131"/>
      <c r="L142" s="131"/>
      <c r="M142" s="131"/>
      <c r="N142" s="130"/>
      <c r="O142" s="130"/>
      <c r="P142" s="130"/>
      <c r="Q142" s="31" t="s">
        <v>24</v>
      </c>
      <c r="R142" s="73" t="s">
        <v>233</v>
      </c>
    </row>
    <row r="143" spans="1:18" s="4" customFormat="1" ht="11.25">
      <c r="A143" s="129" t="s">
        <v>534</v>
      </c>
      <c r="B143" s="31" t="s">
        <v>229</v>
      </c>
      <c r="C143" s="130" t="s">
        <v>230</v>
      </c>
      <c r="D143" s="36">
        <v>38534</v>
      </c>
      <c r="E143" s="31">
        <v>1</v>
      </c>
      <c r="F143" s="131">
        <v>22500</v>
      </c>
      <c r="G143" s="131"/>
      <c r="H143" s="131"/>
      <c r="I143" s="131"/>
      <c r="J143" s="131"/>
      <c r="K143" s="131"/>
      <c r="L143" s="131"/>
      <c r="M143" s="131"/>
      <c r="N143" s="130"/>
      <c r="O143" s="130"/>
      <c r="P143" s="130"/>
      <c r="Q143" s="31" t="s">
        <v>24</v>
      </c>
      <c r="R143" s="73" t="s">
        <v>233</v>
      </c>
    </row>
    <row r="144" spans="1:18" s="4" customFormat="1" ht="11.25">
      <c r="A144" s="129" t="s">
        <v>535</v>
      </c>
      <c r="B144" s="31" t="s">
        <v>231</v>
      </c>
      <c r="C144" s="130" t="s">
        <v>232</v>
      </c>
      <c r="D144" s="36">
        <v>38534</v>
      </c>
      <c r="E144" s="31">
        <v>1</v>
      </c>
      <c r="F144" s="131">
        <v>6000</v>
      </c>
      <c r="G144" s="131"/>
      <c r="H144" s="131"/>
      <c r="I144" s="131"/>
      <c r="J144" s="131"/>
      <c r="K144" s="131"/>
      <c r="L144" s="131"/>
      <c r="M144" s="131"/>
      <c r="N144" s="130"/>
      <c r="O144" s="130"/>
      <c r="P144" s="130"/>
      <c r="Q144" s="31" t="s">
        <v>24</v>
      </c>
      <c r="R144" s="73" t="s">
        <v>233</v>
      </c>
    </row>
    <row r="145" spans="1:18" s="4" customFormat="1" ht="11.25">
      <c r="A145" s="129" t="s">
        <v>536</v>
      </c>
      <c r="B145" s="31" t="s">
        <v>234</v>
      </c>
      <c r="C145" s="130" t="s">
        <v>235</v>
      </c>
      <c r="D145" s="36">
        <v>38534</v>
      </c>
      <c r="E145" s="31">
        <v>1</v>
      </c>
      <c r="F145" s="131">
        <v>37000</v>
      </c>
      <c r="G145" s="131"/>
      <c r="H145" s="131"/>
      <c r="I145" s="131"/>
      <c r="J145" s="131"/>
      <c r="K145" s="131"/>
      <c r="L145" s="131"/>
      <c r="M145" s="131"/>
      <c r="N145" s="130"/>
      <c r="O145" s="130"/>
      <c r="P145" s="130"/>
      <c r="Q145" s="31" t="s">
        <v>24</v>
      </c>
      <c r="R145" s="73" t="s">
        <v>236</v>
      </c>
    </row>
    <row r="146" spans="1:18" s="4" customFormat="1" ht="11.25">
      <c r="A146" s="129" t="s">
        <v>537</v>
      </c>
      <c r="B146" s="31" t="s">
        <v>237</v>
      </c>
      <c r="C146" s="130" t="s">
        <v>238</v>
      </c>
      <c r="D146" s="36">
        <v>38534</v>
      </c>
      <c r="E146" s="31">
        <v>26</v>
      </c>
      <c r="F146" s="131">
        <v>109000</v>
      </c>
      <c r="G146" s="131"/>
      <c r="H146" s="131"/>
      <c r="I146" s="131"/>
      <c r="J146" s="131"/>
      <c r="K146" s="131"/>
      <c r="L146" s="131"/>
      <c r="M146" s="131"/>
      <c r="N146" s="130"/>
      <c r="O146" s="130"/>
      <c r="P146" s="130"/>
      <c r="Q146" s="31" t="s">
        <v>24</v>
      </c>
      <c r="R146" s="73" t="s">
        <v>239</v>
      </c>
    </row>
    <row r="147" spans="1:18" s="4" customFormat="1" ht="11.25">
      <c r="A147" s="129" t="s">
        <v>538</v>
      </c>
      <c r="B147" s="31" t="s">
        <v>240</v>
      </c>
      <c r="C147" s="130" t="s">
        <v>241</v>
      </c>
      <c r="D147" s="36">
        <v>38534</v>
      </c>
      <c r="E147" s="31">
        <v>1</v>
      </c>
      <c r="F147" s="131">
        <v>63000</v>
      </c>
      <c r="G147" s="131"/>
      <c r="H147" s="131"/>
      <c r="I147" s="131"/>
      <c r="J147" s="131"/>
      <c r="K147" s="131"/>
      <c r="L147" s="131"/>
      <c r="M147" s="131"/>
      <c r="N147" s="130"/>
      <c r="O147" s="130"/>
      <c r="P147" s="130"/>
      <c r="Q147" s="31" t="s">
        <v>24</v>
      </c>
      <c r="R147" s="73" t="s">
        <v>239</v>
      </c>
    </row>
    <row r="148" spans="1:18" s="4" customFormat="1" ht="11.25">
      <c r="A148" s="129" t="s">
        <v>539</v>
      </c>
      <c r="B148" s="31" t="s">
        <v>242</v>
      </c>
      <c r="C148" s="130" t="s">
        <v>243</v>
      </c>
      <c r="D148" s="36">
        <v>38534</v>
      </c>
      <c r="E148" s="31">
        <v>2</v>
      </c>
      <c r="F148" s="131">
        <v>28000</v>
      </c>
      <c r="G148" s="131"/>
      <c r="H148" s="131"/>
      <c r="I148" s="131"/>
      <c r="J148" s="131"/>
      <c r="K148" s="131"/>
      <c r="L148" s="131"/>
      <c r="M148" s="131"/>
      <c r="N148" s="130"/>
      <c r="O148" s="130"/>
      <c r="P148" s="130"/>
      <c r="Q148" s="31" t="s">
        <v>24</v>
      </c>
      <c r="R148" s="73" t="s">
        <v>239</v>
      </c>
    </row>
    <row r="149" spans="1:18" s="4" customFormat="1" ht="11.25">
      <c r="A149" s="129" t="s">
        <v>540</v>
      </c>
      <c r="B149" s="31" t="s">
        <v>244</v>
      </c>
      <c r="C149" s="130" t="s">
        <v>245</v>
      </c>
      <c r="D149" s="36">
        <v>38534</v>
      </c>
      <c r="E149" s="31">
        <v>7</v>
      </c>
      <c r="F149" s="131">
        <v>293000</v>
      </c>
      <c r="G149" s="131"/>
      <c r="H149" s="131"/>
      <c r="I149" s="131"/>
      <c r="J149" s="131"/>
      <c r="K149" s="131"/>
      <c r="L149" s="131"/>
      <c r="M149" s="131"/>
      <c r="N149" s="130"/>
      <c r="O149" s="130"/>
      <c r="P149" s="130"/>
      <c r="Q149" s="31" t="s">
        <v>24</v>
      </c>
      <c r="R149" s="73" t="s">
        <v>239</v>
      </c>
    </row>
    <row r="150" spans="1:18" s="4" customFormat="1" ht="11.25">
      <c r="A150" s="129" t="s">
        <v>541</v>
      </c>
      <c r="B150" s="31" t="s">
        <v>246</v>
      </c>
      <c r="C150" s="130" t="s">
        <v>247</v>
      </c>
      <c r="D150" s="36">
        <v>38534</v>
      </c>
      <c r="E150" s="31">
        <v>2</v>
      </c>
      <c r="F150" s="131">
        <v>26000</v>
      </c>
      <c r="G150" s="131"/>
      <c r="H150" s="131"/>
      <c r="I150" s="131"/>
      <c r="J150" s="131"/>
      <c r="K150" s="131"/>
      <c r="L150" s="131"/>
      <c r="M150" s="131"/>
      <c r="N150" s="130"/>
      <c r="O150" s="130"/>
      <c r="P150" s="130"/>
      <c r="Q150" s="31" t="s">
        <v>24</v>
      </c>
      <c r="R150" s="73" t="s">
        <v>239</v>
      </c>
    </row>
    <row r="151" spans="1:18" s="40" customFormat="1" ht="11.25">
      <c r="A151" s="196"/>
      <c r="B151" s="197"/>
      <c r="C151" s="198" t="s">
        <v>174</v>
      </c>
      <c r="D151" s="199"/>
      <c r="E151" s="197"/>
      <c r="F151" s="200">
        <f>SUM(F142:F150)</f>
        <v>607000</v>
      </c>
      <c r="G151" s="200">
        <f>SUM(G142:G150)</f>
        <v>0</v>
      </c>
      <c r="H151" s="200">
        <f>SUM(H142:H150)</f>
        <v>0</v>
      </c>
      <c r="I151" s="200">
        <f>SUM(I142:I150)</f>
        <v>0</v>
      </c>
      <c r="J151" s="200"/>
      <c r="K151" s="200"/>
      <c r="L151" s="200"/>
      <c r="M151" s="200"/>
      <c r="N151" s="198"/>
      <c r="O151" s="198"/>
      <c r="P151" s="198"/>
      <c r="Q151" s="197"/>
      <c r="R151" s="105"/>
    </row>
    <row r="152" spans="1:18" s="39" customFormat="1" ht="10.5">
      <c r="A152" s="205"/>
      <c r="B152" s="138"/>
      <c r="C152" s="49" t="s">
        <v>252</v>
      </c>
      <c r="D152" s="206"/>
      <c r="E152" s="138"/>
      <c r="F152" s="207">
        <f>F140+F151</f>
        <v>1911355</v>
      </c>
      <c r="G152" s="207">
        <f aca="true" t="shared" si="23" ref="G152:P152">G140+G151</f>
        <v>0</v>
      </c>
      <c r="H152" s="207">
        <f t="shared" si="23"/>
        <v>0</v>
      </c>
      <c r="I152" s="207">
        <f t="shared" si="23"/>
        <v>0</v>
      </c>
      <c r="J152" s="207">
        <f t="shared" si="23"/>
        <v>0</v>
      </c>
      <c r="K152" s="207">
        <f t="shared" si="23"/>
        <v>0</v>
      </c>
      <c r="L152" s="207">
        <f t="shared" si="23"/>
        <v>0</v>
      </c>
      <c r="M152" s="207">
        <f t="shared" si="23"/>
        <v>0</v>
      </c>
      <c r="N152" s="207">
        <f t="shared" si="23"/>
        <v>0</v>
      </c>
      <c r="O152" s="207">
        <f t="shared" si="23"/>
        <v>0</v>
      </c>
      <c r="P152" s="207">
        <f t="shared" si="23"/>
        <v>0</v>
      </c>
      <c r="Q152" s="138"/>
      <c r="R152" s="208"/>
    </row>
    <row r="153" spans="1:18" s="39" customFormat="1" ht="10.5">
      <c r="A153" s="201"/>
      <c r="B153" s="51"/>
      <c r="C153" s="193" t="s">
        <v>253</v>
      </c>
      <c r="D153" s="202"/>
      <c r="E153" s="51"/>
      <c r="F153" s="203">
        <f>F131+F152</f>
        <v>2213980</v>
      </c>
      <c r="G153" s="203">
        <f aca="true" t="shared" si="24" ref="G153:Q153">G131+G152</f>
        <v>0</v>
      </c>
      <c r="H153" s="203">
        <f t="shared" si="24"/>
        <v>0</v>
      </c>
      <c r="I153" s="203">
        <f t="shared" si="24"/>
        <v>0</v>
      </c>
      <c r="J153" s="203">
        <f t="shared" si="24"/>
        <v>0</v>
      </c>
      <c r="K153" s="203">
        <f t="shared" si="24"/>
        <v>0</v>
      </c>
      <c r="L153" s="203">
        <f t="shared" si="24"/>
        <v>0</v>
      </c>
      <c r="M153" s="203">
        <f t="shared" si="24"/>
        <v>0</v>
      </c>
      <c r="N153" s="203">
        <f t="shared" si="24"/>
        <v>0</v>
      </c>
      <c r="O153" s="203">
        <f t="shared" si="24"/>
        <v>0</v>
      </c>
      <c r="P153" s="203">
        <f t="shared" si="24"/>
        <v>0</v>
      </c>
      <c r="Q153" s="203">
        <f t="shared" si="24"/>
        <v>0</v>
      </c>
      <c r="R153" s="204"/>
    </row>
    <row r="154" spans="1:18" s="4" customFormat="1" ht="11.25">
      <c r="A154" s="132"/>
      <c r="B154" s="136"/>
      <c r="C154" s="133"/>
      <c r="D154" s="134"/>
      <c r="E154" s="133"/>
      <c r="F154" s="135"/>
      <c r="G154" s="135"/>
      <c r="H154" s="135"/>
      <c r="I154" s="135"/>
      <c r="J154" s="135"/>
      <c r="K154" s="135"/>
      <c r="L154" s="135"/>
      <c r="M154" s="135"/>
      <c r="N154" s="133"/>
      <c r="O154" s="133"/>
      <c r="P154" s="133"/>
      <c r="Q154" s="136"/>
      <c r="R154" s="137"/>
    </row>
    <row r="155" spans="4:17" s="4" customFormat="1" ht="11.25">
      <c r="D155" s="35"/>
      <c r="F155" s="41"/>
      <c r="G155" s="41"/>
      <c r="H155" s="41"/>
      <c r="I155" s="41"/>
      <c r="J155" s="41"/>
      <c r="K155" s="41"/>
      <c r="L155" s="41"/>
      <c r="M155" s="41"/>
      <c r="Q155" s="1"/>
    </row>
    <row r="156" spans="4:17" s="4" customFormat="1" ht="11.25">
      <c r="D156" s="35"/>
      <c r="F156" s="41"/>
      <c r="G156" s="41"/>
      <c r="H156" s="41"/>
      <c r="I156" s="41"/>
      <c r="J156" s="41"/>
      <c r="K156" s="41"/>
      <c r="L156" s="41"/>
      <c r="M156" s="41"/>
      <c r="Q156" s="1"/>
    </row>
    <row r="157" spans="4:17" s="4" customFormat="1" ht="11.25">
      <c r="D157" s="35"/>
      <c r="F157" s="41"/>
      <c r="G157" s="41"/>
      <c r="H157" s="41"/>
      <c r="I157" s="41"/>
      <c r="J157" s="41"/>
      <c r="K157" s="41"/>
      <c r="L157" s="41"/>
      <c r="M157" s="41"/>
      <c r="Q157" s="1"/>
    </row>
    <row r="158" spans="4:17" s="4" customFormat="1" ht="11.25">
      <c r="D158" s="35"/>
      <c r="F158" s="41"/>
      <c r="G158" s="41"/>
      <c r="H158" s="41"/>
      <c r="I158" s="41"/>
      <c r="J158" s="41"/>
      <c r="K158" s="41"/>
      <c r="L158" s="41"/>
      <c r="M158" s="41"/>
      <c r="Q158" s="1"/>
    </row>
    <row r="159" spans="4:17" s="4" customFormat="1" ht="11.25">
      <c r="D159" s="35"/>
      <c r="F159" s="41"/>
      <c r="G159" s="41"/>
      <c r="H159" s="41"/>
      <c r="I159" s="41"/>
      <c r="J159" s="41"/>
      <c r="K159" s="41"/>
      <c r="L159" s="41"/>
      <c r="M159" s="41"/>
      <c r="Q159" s="1"/>
    </row>
    <row r="160" spans="4:17" s="4" customFormat="1" ht="11.25">
      <c r="D160" s="35"/>
      <c r="F160" s="41"/>
      <c r="G160" s="41"/>
      <c r="H160" s="41"/>
      <c r="I160" s="41"/>
      <c r="J160" s="41"/>
      <c r="K160" s="41"/>
      <c r="L160" s="41"/>
      <c r="M160" s="41"/>
      <c r="Q160" s="1"/>
    </row>
    <row r="161" spans="4:17" s="4" customFormat="1" ht="11.25">
      <c r="D161" s="35"/>
      <c r="F161" s="41"/>
      <c r="G161" s="41"/>
      <c r="H161" s="41"/>
      <c r="I161" s="41"/>
      <c r="J161" s="41"/>
      <c r="K161" s="41"/>
      <c r="L161" s="41"/>
      <c r="M161" s="41"/>
      <c r="Q161" s="1"/>
    </row>
    <row r="162" spans="4:17" s="4" customFormat="1" ht="11.25">
      <c r="D162" s="35"/>
      <c r="F162" s="41"/>
      <c r="G162" s="41"/>
      <c r="H162" s="41"/>
      <c r="I162" s="41"/>
      <c r="J162" s="41"/>
      <c r="K162" s="41"/>
      <c r="L162" s="41"/>
      <c r="M162" s="41"/>
      <c r="Q162" s="1"/>
    </row>
    <row r="163" spans="4:17" s="4" customFormat="1" ht="11.25">
      <c r="D163" s="35"/>
      <c r="F163" s="41"/>
      <c r="G163" s="41"/>
      <c r="H163" s="41"/>
      <c r="I163" s="41"/>
      <c r="J163" s="41"/>
      <c r="K163" s="41"/>
      <c r="L163" s="41"/>
      <c r="M163" s="41"/>
      <c r="Q163" s="1"/>
    </row>
    <row r="164" spans="4:17" s="4" customFormat="1" ht="11.25">
      <c r="D164" s="35"/>
      <c r="F164" s="41"/>
      <c r="G164" s="41"/>
      <c r="H164" s="41"/>
      <c r="I164" s="41"/>
      <c r="J164" s="41"/>
      <c r="K164" s="41"/>
      <c r="L164" s="41"/>
      <c r="M164" s="41"/>
      <c r="Q164" s="1"/>
    </row>
    <row r="165" spans="4:17" s="4" customFormat="1" ht="11.25">
      <c r="D165" s="35"/>
      <c r="F165" s="41"/>
      <c r="G165" s="41"/>
      <c r="H165" s="41"/>
      <c r="I165" s="41"/>
      <c r="J165" s="41"/>
      <c r="K165" s="41"/>
      <c r="L165" s="41"/>
      <c r="M165" s="41"/>
      <c r="Q165" s="1"/>
    </row>
    <row r="166" spans="4:17" s="4" customFormat="1" ht="11.25">
      <c r="D166" s="35"/>
      <c r="F166" s="41"/>
      <c r="G166" s="41"/>
      <c r="H166" s="41"/>
      <c r="I166" s="41"/>
      <c r="J166" s="41"/>
      <c r="K166" s="41"/>
      <c r="L166" s="41"/>
      <c r="M166" s="41"/>
      <c r="Q166" s="1"/>
    </row>
    <row r="167" spans="4:17" s="4" customFormat="1" ht="11.25">
      <c r="D167" s="35"/>
      <c r="F167" s="41"/>
      <c r="G167" s="41"/>
      <c r="H167" s="41"/>
      <c r="I167" s="41"/>
      <c r="J167" s="41"/>
      <c r="K167" s="41"/>
      <c r="L167" s="41"/>
      <c r="M167" s="41"/>
      <c r="Q167" s="1"/>
    </row>
    <row r="168" spans="4:17" s="4" customFormat="1" ht="11.25">
      <c r="D168" s="35"/>
      <c r="F168" s="41"/>
      <c r="G168" s="41"/>
      <c r="H168" s="41"/>
      <c r="I168" s="41"/>
      <c r="J168" s="41"/>
      <c r="K168" s="41"/>
      <c r="L168" s="41"/>
      <c r="M168" s="41"/>
      <c r="Q168" s="1"/>
    </row>
    <row r="169" spans="4:17" s="4" customFormat="1" ht="11.25">
      <c r="D169" s="35"/>
      <c r="F169" s="41"/>
      <c r="G169" s="41"/>
      <c r="H169" s="41"/>
      <c r="I169" s="41"/>
      <c r="J169" s="41"/>
      <c r="K169" s="41"/>
      <c r="L169" s="41"/>
      <c r="M169" s="41"/>
      <c r="Q169" s="1"/>
    </row>
    <row r="170" spans="4:17" s="4" customFormat="1" ht="11.25">
      <c r="D170" s="35"/>
      <c r="F170" s="41"/>
      <c r="G170" s="41"/>
      <c r="H170" s="41"/>
      <c r="I170" s="41"/>
      <c r="J170" s="41"/>
      <c r="K170" s="41"/>
      <c r="L170" s="41"/>
      <c r="M170" s="41"/>
      <c r="Q170" s="1"/>
    </row>
    <row r="171" spans="4:17" s="4" customFormat="1" ht="11.25">
      <c r="D171" s="35"/>
      <c r="F171" s="41"/>
      <c r="G171" s="41"/>
      <c r="H171" s="41"/>
      <c r="I171" s="41"/>
      <c r="J171" s="41"/>
      <c r="K171" s="41"/>
      <c r="L171" s="41"/>
      <c r="M171" s="41"/>
      <c r="Q171" s="1"/>
    </row>
    <row r="172" spans="4:17" s="4" customFormat="1" ht="11.25">
      <c r="D172" s="35"/>
      <c r="F172" s="41"/>
      <c r="G172" s="41"/>
      <c r="H172" s="41"/>
      <c r="I172" s="41"/>
      <c r="J172" s="41"/>
      <c r="K172" s="41"/>
      <c r="L172" s="41"/>
      <c r="M172" s="41"/>
      <c r="Q172" s="1"/>
    </row>
    <row r="173" spans="4:17" s="4" customFormat="1" ht="11.25">
      <c r="D173" s="35"/>
      <c r="F173" s="41"/>
      <c r="G173" s="41"/>
      <c r="H173" s="41"/>
      <c r="I173" s="41"/>
      <c r="J173" s="41"/>
      <c r="K173" s="41"/>
      <c r="L173" s="41"/>
      <c r="M173" s="41"/>
      <c r="Q173" s="1"/>
    </row>
    <row r="174" spans="4:17" s="4" customFormat="1" ht="11.25">
      <c r="D174" s="35"/>
      <c r="F174" s="41"/>
      <c r="G174" s="41"/>
      <c r="H174" s="41"/>
      <c r="I174" s="41"/>
      <c r="J174" s="41"/>
      <c r="K174" s="41"/>
      <c r="L174" s="41"/>
      <c r="M174" s="41"/>
      <c r="Q174" s="1"/>
    </row>
    <row r="175" spans="4:17" s="4" customFormat="1" ht="11.25">
      <c r="D175" s="35"/>
      <c r="F175" s="41"/>
      <c r="G175" s="41"/>
      <c r="H175" s="41"/>
      <c r="I175" s="41"/>
      <c r="J175" s="41"/>
      <c r="K175" s="41"/>
      <c r="L175" s="41"/>
      <c r="M175" s="41"/>
      <c r="Q175" s="1"/>
    </row>
    <row r="176" spans="4:17" s="4" customFormat="1" ht="11.25">
      <c r="D176" s="35"/>
      <c r="F176" s="41"/>
      <c r="G176" s="41"/>
      <c r="H176" s="41"/>
      <c r="I176" s="41"/>
      <c r="J176" s="41"/>
      <c r="K176" s="41"/>
      <c r="L176" s="41"/>
      <c r="M176" s="41"/>
      <c r="Q176" s="1"/>
    </row>
    <row r="177" spans="4:17" s="4" customFormat="1" ht="11.25">
      <c r="D177" s="35"/>
      <c r="F177" s="41"/>
      <c r="G177" s="41"/>
      <c r="H177" s="41"/>
      <c r="I177" s="41"/>
      <c r="J177" s="41"/>
      <c r="K177" s="41"/>
      <c r="L177" s="41"/>
      <c r="M177" s="41"/>
      <c r="Q177" s="1"/>
    </row>
    <row r="178" spans="4:17" s="4" customFormat="1" ht="11.25">
      <c r="D178" s="35"/>
      <c r="F178" s="41"/>
      <c r="G178" s="41"/>
      <c r="H178" s="41"/>
      <c r="I178" s="41"/>
      <c r="J178" s="41"/>
      <c r="K178" s="41"/>
      <c r="L178" s="41"/>
      <c r="M178" s="41"/>
      <c r="Q178" s="1"/>
    </row>
    <row r="179" spans="4:17" s="4" customFormat="1" ht="11.25">
      <c r="D179" s="35"/>
      <c r="F179" s="41"/>
      <c r="G179" s="41"/>
      <c r="H179" s="41"/>
      <c r="I179" s="41"/>
      <c r="J179" s="41"/>
      <c r="K179" s="41"/>
      <c r="L179" s="41"/>
      <c r="M179" s="41"/>
      <c r="Q179" s="1"/>
    </row>
    <row r="180" spans="4:17" s="4" customFormat="1" ht="11.25">
      <c r="D180" s="35"/>
      <c r="F180" s="41"/>
      <c r="G180" s="41"/>
      <c r="H180" s="41"/>
      <c r="I180" s="41"/>
      <c r="J180" s="41"/>
      <c r="K180" s="41"/>
      <c r="L180" s="41"/>
      <c r="M180" s="41"/>
      <c r="Q180" s="1"/>
    </row>
    <row r="181" spans="4:17" s="4" customFormat="1" ht="11.25">
      <c r="D181" s="35"/>
      <c r="F181" s="41"/>
      <c r="G181" s="41"/>
      <c r="H181" s="41"/>
      <c r="I181" s="41"/>
      <c r="J181" s="41"/>
      <c r="K181" s="41"/>
      <c r="L181" s="41"/>
      <c r="M181" s="41"/>
      <c r="Q181" s="1"/>
    </row>
    <row r="182" spans="4:17" s="4" customFormat="1" ht="11.25">
      <c r="D182" s="35"/>
      <c r="F182" s="41"/>
      <c r="G182" s="41"/>
      <c r="H182" s="41"/>
      <c r="I182" s="41"/>
      <c r="J182" s="41"/>
      <c r="K182" s="41"/>
      <c r="L182" s="41"/>
      <c r="M182" s="41"/>
      <c r="Q182" s="1"/>
    </row>
    <row r="183" spans="4:17" s="4" customFormat="1" ht="11.25">
      <c r="D183" s="35"/>
      <c r="F183" s="41"/>
      <c r="G183" s="41"/>
      <c r="H183" s="41"/>
      <c r="I183" s="41"/>
      <c r="J183" s="41"/>
      <c r="K183" s="41"/>
      <c r="L183" s="41"/>
      <c r="M183" s="41"/>
      <c r="Q183" s="1"/>
    </row>
    <row r="184" spans="4:17" s="4" customFormat="1" ht="11.25">
      <c r="D184" s="35"/>
      <c r="F184" s="41"/>
      <c r="G184" s="41"/>
      <c r="H184" s="41"/>
      <c r="I184" s="41"/>
      <c r="J184" s="41"/>
      <c r="K184" s="41"/>
      <c r="L184" s="41"/>
      <c r="M184" s="41"/>
      <c r="Q184" s="1"/>
    </row>
    <row r="185" spans="4:17" s="4" customFormat="1" ht="11.25">
      <c r="D185" s="35"/>
      <c r="F185" s="41"/>
      <c r="G185" s="41"/>
      <c r="H185" s="41"/>
      <c r="I185" s="41"/>
      <c r="J185" s="41"/>
      <c r="K185" s="41"/>
      <c r="L185" s="41"/>
      <c r="M185" s="41"/>
      <c r="Q185" s="1"/>
    </row>
    <row r="186" spans="4:17" s="4" customFormat="1" ht="11.25">
      <c r="D186" s="35"/>
      <c r="F186" s="41"/>
      <c r="G186" s="41"/>
      <c r="H186" s="41"/>
      <c r="I186" s="41"/>
      <c r="J186" s="41"/>
      <c r="K186" s="41"/>
      <c r="L186" s="41"/>
      <c r="M186" s="41"/>
      <c r="Q186" s="1"/>
    </row>
    <row r="187" spans="4:17" s="4" customFormat="1" ht="11.25">
      <c r="D187" s="35"/>
      <c r="F187" s="41"/>
      <c r="G187" s="41"/>
      <c r="H187" s="41"/>
      <c r="I187" s="41"/>
      <c r="J187" s="41"/>
      <c r="K187" s="41"/>
      <c r="L187" s="41"/>
      <c r="M187" s="41"/>
      <c r="Q187" s="1"/>
    </row>
    <row r="188" spans="4:17" s="4" customFormat="1" ht="11.25">
      <c r="D188" s="35"/>
      <c r="F188" s="41"/>
      <c r="G188" s="41"/>
      <c r="H188" s="41"/>
      <c r="I188" s="41"/>
      <c r="J188" s="41"/>
      <c r="K188" s="41"/>
      <c r="L188" s="41"/>
      <c r="M188" s="41"/>
      <c r="Q188" s="1"/>
    </row>
    <row r="189" spans="4:17" s="4" customFormat="1" ht="11.25">
      <c r="D189" s="35"/>
      <c r="F189" s="41"/>
      <c r="G189" s="41"/>
      <c r="H189" s="41"/>
      <c r="I189" s="41"/>
      <c r="J189" s="41"/>
      <c r="K189" s="41"/>
      <c r="L189" s="41"/>
      <c r="M189" s="41"/>
      <c r="Q189" s="1"/>
    </row>
    <row r="190" spans="4:17" s="4" customFormat="1" ht="11.25">
      <c r="D190" s="35"/>
      <c r="F190" s="41"/>
      <c r="G190" s="41"/>
      <c r="H190" s="41"/>
      <c r="I190" s="41"/>
      <c r="J190" s="41"/>
      <c r="K190" s="41"/>
      <c r="L190" s="41"/>
      <c r="M190" s="41"/>
      <c r="Q190" s="1"/>
    </row>
    <row r="191" spans="4:17" s="4" customFormat="1" ht="11.25">
      <c r="D191" s="35"/>
      <c r="F191" s="41"/>
      <c r="G191" s="41"/>
      <c r="H191" s="41"/>
      <c r="I191" s="41"/>
      <c r="J191" s="41"/>
      <c r="K191" s="41"/>
      <c r="L191" s="41"/>
      <c r="M191" s="41"/>
      <c r="Q191" s="1"/>
    </row>
    <row r="192" spans="4:17" s="4" customFormat="1" ht="11.25">
      <c r="D192" s="35"/>
      <c r="F192" s="41"/>
      <c r="G192" s="41"/>
      <c r="H192" s="41"/>
      <c r="I192" s="41"/>
      <c r="J192" s="41"/>
      <c r="K192" s="41"/>
      <c r="L192" s="41"/>
      <c r="M192" s="41"/>
      <c r="Q192" s="1"/>
    </row>
    <row r="193" spans="4:17" s="4" customFormat="1" ht="11.25">
      <c r="D193" s="35"/>
      <c r="F193" s="41"/>
      <c r="G193" s="41"/>
      <c r="H193" s="41"/>
      <c r="I193" s="41"/>
      <c r="J193" s="41"/>
      <c r="K193" s="41"/>
      <c r="L193" s="41"/>
      <c r="M193" s="41"/>
      <c r="Q193" s="1"/>
    </row>
    <row r="194" spans="4:17" s="4" customFormat="1" ht="11.25">
      <c r="D194" s="35"/>
      <c r="F194" s="41"/>
      <c r="G194" s="41"/>
      <c r="H194" s="41"/>
      <c r="I194" s="41"/>
      <c r="J194" s="41"/>
      <c r="K194" s="41"/>
      <c r="L194" s="41"/>
      <c r="M194" s="41"/>
      <c r="Q194" s="1"/>
    </row>
    <row r="195" spans="4:17" s="4" customFormat="1" ht="11.25">
      <c r="D195" s="35"/>
      <c r="F195" s="41"/>
      <c r="G195" s="41"/>
      <c r="H195" s="41"/>
      <c r="I195" s="41"/>
      <c r="J195" s="41"/>
      <c r="K195" s="41"/>
      <c r="L195" s="41"/>
      <c r="M195" s="41"/>
      <c r="Q195" s="1"/>
    </row>
  </sheetData>
  <sheetProtection/>
  <mergeCells count="16">
    <mergeCell ref="A2:A4"/>
    <mergeCell ref="B2:B4"/>
    <mergeCell ref="J1:M1"/>
    <mergeCell ref="F2:F4"/>
    <mergeCell ref="D2:D4"/>
    <mergeCell ref="A1:C1"/>
    <mergeCell ref="K2:L4"/>
    <mergeCell ref="J2:J4"/>
    <mergeCell ref="M2:M4"/>
    <mergeCell ref="R36:R37"/>
    <mergeCell ref="G2:H4"/>
    <mergeCell ref="I2:I4"/>
    <mergeCell ref="F1:I1"/>
    <mergeCell ref="Q2:Q4"/>
    <mergeCell ref="R2:R4"/>
    <mergeCell ref="N2:O2"/>
  </mergeCells>
  <printOptions horizontalCentered="1"/>
  <pageMargins left="0.26" right="0.28" top="0.43" bottom="0.33" header="0.17" footer="0.16"/>
  <pageSetup horizontalDpi="600" verticalDpi="600" orientation="landscape" paperSize="9" r:id="rId1"/>
  <headerFooter alignWithMargins="0">
    <oddHeader>&amp;C&amp;"Times New Roman,Félkövér dőlt"Kimutatás a Polgári Kistérség tulajdonában, és használatában lévő befektetett eszközökről 2012. junius 30.&amp;"Arial CE,Normál"
&amp;R&amp;"Times New Roman,Dőlt"&amp;8adatok Ft-ban</oddHeader>
    <oddFooter>&amp;C&amp;"Times New Roman,Dőlt"&amp;7&amp;P. oldal</oddFooter>
  </headerFooter>
  <rowBreaks count="1" manualBreakCount="1">
    <brk id="1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84"/>
  <sheetViews>
    <sheetView zoomScalePageLayoutView="0" workbookViewId="0" topLeftCell="A1">
      <selection activeCell="U128" sqref="U128"/>
    </sheetView>
  </sheetViews>
  <sheetFormatPr defaultColWidth="9.00390625" defaultRowHeight="12.75"/>
  <cols>
    <col min="1" max="1" width="31.00390625" style="209" bestFit="1" customWidth="1"/>
    <col min="2" max="2" width="14.25390625" style="210" customWidth="1"/>
    <col min="3" max="9" width="0" style="211" hidden="1" customWidth="1"/>
    <col min="10" max="10" width="12.625" style="217" customWidth="1"/>
    <col min="11" max="13" width="0" style="211" hidden="1" customWidth="1"/>
    <col min="14" max="15" width="0" style="217" hidden="1" customWidth="1"/>
    <col min="16" max="19" width="0" style="211" hidden="1" customWidth="1"/>
    <col min="20" max="26" width="9.125" style="211" customWidth="1"/>
    <col min="27" max="16384" width="9.125" style="209" customWidth="1"/>
  </cols>
  <sheetData>
    <row r="1" spans="3:16" ht="12">
      <c r="C1" s="212"/>
      <c r="D1" s="212"/>
      <c r="E1" s="212"/>
      <c r="F1" s="212"/>
      <c r="G1" s="212"/>
      <c r="H1" s="212"/>
      <c r="I1" s="212"/>
      <c r="J1" s="216"/>
      <c r="K1" s="212"/>
      <c r="L1" s="212"/>
      <c r="M1" s="212"/>
      <c r="N1" s="216"/>
      <c r="O1" s="216"/>
      <c r="P1" s="211" t="s">
        <v>24</v>
      </c>
    </row>
    <row r="2" spans="1:16" ht="12" customHeight="1">
      <c r="A2" s="256" t="s">
        <v>254</v>
      </c>
      <c r="B2" s="258" t="s">
        <v>257</v>
      </c>
      <c r="C2" s="212" t="s">
        <v>337</v>
      </c>
      <c r="D2" s="212" t="s">
        <v>344</v>
      </c>
      <c r="E2" s="212" t="s">
        <v>345</v>
      </c>
      <c r="F2" s="212" t="s">
        <v>347</v>
      </c>
      <c r="G2" s="212" t="s">
        <v>356</v>
      </c>
      <c r="H2" s="212" t="s">
        <v>357</v>
      </c>
      <c r="I2" s="212"/>
      <c r="J2" s="261" t="s">
        <v>542</v>
      </c>
      <c r="K2" s="212">
        <v>0</v>
      </c>
      <c r="L2" s="212">
        <v>1</v>
      </c>
      <c r="M2" s="212"/>
      <c r="N2" s="216"/>
      <c r="O2" s="216"/>
      <c r="P2" s="260" t="s">
        <v>309</v>
      </c>
    </row>
    <row r="3" spans="1:16" ht="12" customHeight="1">
      <c r="A3" s="257"/>
      <c r="B3" s="259"/>
      <c r="C3" s="212"/>
      <c r="D3" s="212"/>
      <c r="E3" s="212"/>
      <c r="F3" s="212"/>
      <c r="G3" s="212"/>
      <c r="H3" s="212"/>
      <c r="I3" s="212"/>
      <c r="J3" s="261"/>
      <c r="K3" s="212"/>
      <c r="L3" s="212"/>
      <c r="M3" s="212"/>
      <c r="N3" s="216"/>
      <c r="O3" s="216"/>
      <c r="P3" s="260"/>
    </row>
    <row r="4" spans="1:16" ht="12.75" hidden="1">
      <c r="A4" s="213" t="s">
        <v>256</v>
      </c>
      <c r="B4" s="214"/>
      <c r="C4" s="212"/>
      <c r="D4" s="212"/>
      <c r="E4" s="212"/>
      <c r="F4" s="212"/>
      <c r="G4" s="212"/>
      <c r="H4" s="212"/>
      <c r="I4" s="212"/>
      <c r="J4" s="216"/>
      <c r="K4" s="212"/>
      <c r="L4" s="212"/>
      <c r="M4" s="212"/>
      <c r="N4" s="216"/>
      <c r="O4" s="216"/>
      <c r="P4" s="215"/>
    </row>
    <row r="5" spans="1:12" ht="12" hidden="1">
      <c r="A5" s="209" t="s">
        <v>430</v>
      </c>
      <c r="B5" s="210" t="s">
        <v>12</v>
      </c>
      <c r="D5" s="211">
        <v>1</v>
      </c>
      <c r="E5" s="211">
        <v>2</v>
      </c>
      <c r="H5" s="211">
        <v>3</v>
      </c>
      <c r="J5" s="217">
        <f>SUM(C5:H5)</f>
        <v>6</v>
      </c>
      <c r="L5" s="211">
        <f>1+1</f>
        <v>2</v>
      </c>
    </row>
    <row r="6" spans="1:12" ht="12" hidden="1">
      <c r="A6" s="209" t="s">
        <v>346</v>
      </c>
      <c r="B6" s="210" t="s">
        <v>12</v>
      </c>
      <c r="E6" s="211">
        <v>1</v>
      </c>
      <c r="F6" s="211">
        <f>1+1</f>
        <v>2</v>
      </c>
      <c r="J6" s="217">
        <f>SUM(C6:H6)</f>
        <v>3</v>
      </c>
      <c r="L6" s="211">
        <v>1</v>
      </c>
    </row>
    <row r="7" spans="1:10" ht="12" hidden="1">
      <c r="A7" s="209" t="s">
        <v>431</v>
      </c>
      <c r="B7" s="210" t="s">
        <v>12</v>
      </c>
      <c r="C7" s="211">
        <v>1</v>
      </c>
      <c r="D7" s="211">
        <v>1</v>
      </c>
      <c r="E7" s="211">
        <v>3</v>
      </c>
      <c r="H7" s="211">
        <f>1+1</f>
        <v>2</v>
      </c>
      <c r="J7" s="217">
        <f>SUM(C7:H7)</f>
        <v>7</v>
      </c>
    </row>
    <row r="8" spans="1:10" ht="12" hidden="1">
      <c r="A8" s="209" t="s">
        <v>432</v>
      </c>
      <c r="B8" s="210" t="s">
        <v>12</v>
      </c>
      <c r="F8" s="211">
        <v>1</v>
      </c>
      <c r="J8" s="217">
        <f>SUM(C8:H8)</f>
        <v>1</v>
      </c>
    </row>
    <row r="9" spans="1:12" ht="12" hidden="1">
      <c r="A9" s="209" t="s">
        <v>439</v>
      </c>
      <c r="B9" s="210" t="s">
        <v>12</v>
      </c>
      <c r="L9" s="211">
        <v>1</v>
      </c>
    </row>
    <row r="10" spans="1:10" ht="12" hidden="1">
      <c r="A10" s="209" t="s">
        <v>271</v>
      </c>
      <c r="B10" s="210" t="s">
        <v>12</v>
      </c>
      <c r="C10" s="211">
        <v>1</v>
      </c>
      <c r="J10" s="217">
        <f aca="true" t="shared" si="0" ref="J10:J41">SUM(C10:H10)</f>
        <v>1</v>
      </c>
    </row>
    <row r="11" spans="1:10" ht="12" hidden="1">
      <c r="A11" s="209" t="s">
        <v>273</v>
      </c>
      <c r="B11" s="210" t="s">
        <v>12</v>
      </c>
      <c r="C11" s="211">
        <v>1</v>
      </c>
      <c r="F11" s="211">
        <v>1</v>
      </c>
      <c r="J11" s="217">
        <f t="shared" si="0"/>
        <v>2</v>
      </c>
    </row>
    <row r="12" spans="1:12" ht="12" hidden="1">
      <c r="A12" s="209" t="s">
        <v>298</v>
      </c>
      <c r="B12" s="210" t="s">
        <v>12</v>
      </c>
      <c r="F12" s="211">
        <v>1</v>
      </c>
      <c r="H12" s="211">
        <v>1</v>
      </c>
      <c r="J12" s="217">
        <f t="shared" si="0"/>
        <v>2</v>
      </c>
      <c r="L12" s="211">
        <v>1</v>
      </c>
    </row>
    <row r="13" spans="1:10" ht="12" hidden="1">
      <c r="A13" s="209" t="s">
        <v>302</v>
      </c>
      <c r="B13" s="210" t="s">
        <v>12</v>
      </c>
      <c r="F13" s="211">
        <v>1</v>
      </c>
      <c r="J13" s="217">
        <f t="shared" si="0"/>
        <v>1</v>
      </c>
    </row>
    <row r="14" spans="1:12" ht="12" hidden="1">
      <c r="A14" s="209" t="s">
        <v>282</v>
      </c>
      <c r="B14" s="210" t="s">
        <v>12</v>
      </c>
      <c r="E14" s="211">
        <v>1</v>
      </c>
      <c r="J14" s="217">
        <f t="shared" si="0"/>
        <v>1</v>
      </c>
      <c r="L14" s="211">
        <v>1</v>
      </c>
    </row>
    <row r="15" spans="1:10" ht="12" hidden="1">
      <c r="A15" s="209" t="s">
        <v>283</v>
      </c>
      <c r="B15" s="210" t="s">
        <v>12</v>
      </c>
      <c r="E15" s="211">
        <v>1</v>
      </c>
      <c r="J15" s="217">
        <f t="shared" si="0"/>
        <v>1</v>
      </c>
    </row>
    <row r="16" spans="1:11" ht="12" hidden="1">
      <c r="A16" s="209" t="s">
        <v>352</v>
      </c>
      <c r="B16" s="210" t="s">
        <v>12</v>
      </c>
      <c r="J16" s="217">
        <f t="shared" si="0"/>
        <v>0</v>
      </c>
      <c r="K16" s="211">
        <v>2</v>
      </c>
    </row>
    <row r="17" spans="1:10" ht="12" hidden="1">
      <c r="A17" s="209" t="s">
        <v>286</v>
      </c>
      <c r="B17" s="210" t="s">
        <v>12</v>
      </c>
      <c r="E17" s="211">
        <v>1</v>
      </c>
      <c r="J17" s="217">
        <f t="shared" si="0"/>
        <v>1</v>
      </c>
    </row>
    <row r="18" spans="1:11" ht="12" hidden="1">
      <c r="A18" s="209" t="s">
        <v>313</v>
      </c>
      <c r="B18" s="210" t="s">
        <v>12</v>
      </c>
      <c r="J18" s="217">
        <f t="shared" si="0"/>
        <v>0</v>
      </c>
      <c r="K18" s="211">
        <v>2</v>
      </c>
    </row>
    <row r="19" spans="1:10" ht="12" hidden="1">
      <c r="A19" s="209" t="s">
        <v>262</v>
      </c>
      <c r="B19" s="210" t="s">
        <v>12</v>
      </c>
      <c r="C19" s="211">
        <f>2+1</f>
        <v>3</v>
      </c>
      <c r="J19" s="217">
        <f t="shared" si="0"/>
        <v>3</v>
      </c>
    </row>
    <row r="20" spans="1:10" ht="12" hidden="1">
      <c r="A20" s="209" t="s">
        <v>277</v>
      </c>
      <c r="B20" s="210" t="s">
        <v>12</v>
      </c>
      <c r="C20" s="211">
        <v>1</v>
      </c>
      <c r="J20" s="217">
        <f t="shared" si="0"/>
        <v>1</v>
      </c>
    </row>
    <row r="21" spans="1:11" ht="12" hidden="1">
      <c r="A21" s="209" t="s">
        <v>325</v>
      </c>
      <c r="B21" s="210" t="s">
        <v>12</v>
      </c>
      <c r="J21" s="217">
        <f t="shared" si="0"/>
        <v>0</v>
      </c>
      <c r="K21" s="211">
        <v>1</v>
      </c>
    </row>
    <row r="22" spans="1:11" ht="12" hidden="1">
      <c r="A22" s="209" t="s">
        <v>324</v>
      </c>
      <c r="B22" s="210" t="s">
        <v>12</v>
      </c>
      <c r="G22" s="211">
        <v>2</v>
      </c>
      <c r="J22" s="217">
        <f t="shared" si="0"/>
        <v>2</v>
      </c>
      <c r="K22" s="211">
        <v>1</v>
      </c>
    </row>
    <row r="23" spans="1:10" ht="12" hidden="1">
      <c r="A23" s="209" t="s">
        <v>329</v>
      </c>
      <c r="B23" s="210" t="s">
        <v>12</v>
      </c>
      <c r="G23" s="211">
        <v>1</v>
      </c>
      <c r="J23" s="217">
        <f t="shared" si="0"/>
        <v>1</v>
      </c>
    </row>
    <row r="24" spans="1:10" ht="12" hidden="1">
      <c r="A24" s="209" t="s">
        <v>314</v>
      </c>
      <c r="B24" s="210" t="s">
        <v>12</v>
      </c>
      <c r="F24" s="211">
        <v>1</v>
      </c>
      <c r="J24" s="217">
        <f t="shared" si="0"/>
        <v>1</v>
      </c>
    </row>
    <row r="25" spans="1:12" ht="12" hidden="1">
      <c r="A25" s="209" t="s">
        <v>266</v>
      </c>
      <c r="B25" s="210" t="s">
        <v>12</v>
      </c>
      <c r="C25" s="211">
        <v>2</v>
      </c>
      <c r="J25" s="217">
        <f t="shared" si="0"/>
        <v>2</v>
      </c>
      <c r="L25" s="211">
        <v>1</v>
      </c>
    </row>
    <row r="26" spans="1:10" ht="12" hidden="1">
      <c r="A26" s="209" t="s">
        <v>268</v>
      </c>
      <c r="B26" s="210" t="s">
        <v>12</v>
      </c>
      <c r="C26" s="211">
        <v>6</v>
      </c>
      <c r="J26" s="217">
        <f t="shared" si="0"/>
        <v>6</v>
      </c>
    </row>
    <row r="27" spans="1:10" ht="12" hidden="1">
      <c r="A27" s="209" t="s">
        <v>292</v>
      </c>
      <c r="B27" s="210" t="s">
        <v>12</v>
      </c>
      <c r="E27" s="211">
        <v>1</v>
      </c>
      <c r="J27" s="217">
        <f t="shared" si="0"/>
        <v>1</v>
      </c>
    </row>
    <row r="28" spans="1:10" ht="12" hidden="1">
      <c r="A28" s="209" t="s">
        <v>333</v>
      </c>
      <c r="B28" s="210" t="s">
        <v>12</v>
      </c>
      <c r="G28" s="211">
        <v>19</v>
      </c>
      <c r="J28" s="217">
        <f t="shared" si="0"/>
        <v>19</v>
      </c>
    </row>
    <row r="29" spans="1:10" ht="12" hidden="1">
      <c r="A29" s="209" t="s">
        <v>330</v>
      </c>
      <c r="B29" s="210" t="s">
        <v>12</v>
      </c>
      <c r="G29" s="211">
        <v>12</v>
      </c>
      <c r="J29" s="217">
        <f t="shared" si="0"/>
        <v>12</v>
      </c>
    </row>
    <row r="30" spans="1:10" ht="12" hidden="1">
      <c r="A30" s="209" t="s">
        <v>327</v>
      </c>
      <c r="B30" s="210" t="s">
        <v>12</v>
      </c>
      <c r="G30" s="211">
        <v>2</v>
      </c>
      <c r="J30" s="217">
        <f t="shared" si="0"/>
        <v>2</v>
      </c>
    </row>
    <row r="31" spans="1:12" ht="12" hidden="1">
      <c r="A31" s="209" t="s">
        <v>281</v>
      </c>
      <c r="B31" s="210" t="s">
        <v>12</v>
      </c>
      <c r="D31" s="211">
        <v>3</v>
      </c>
      <c r="J31" s="217">
        <f t="shared" si="0"/>
        <v>3</v>
      </c>
      <c r="L31" s="211">
        <v>1</v>
      </c>
    </row>
    <row r="32" spans="1:10" ht="12" hidden="1">
      <c r="A32" s="209" t="s">
        <v>300</v>
      </c>
      <c r="B32" s="210" t="s">
        <v>12</v>
      </c>
      <c r="F32" s="211">
        <v>4</v>
      </c>
      <c r="J32" s="217">
        <f t="shared" si="0"/>
        <v>4</v>
      </c>
    </row>
    <row r="33" spans="1:10" ht="12" hidden="1">
      <c r="A33" s="209" t="s">
        <v>291</v>
      </c>
      <c r="B33" s="210" t="s">
        <v>12</v>
      </c>
      <c r="E33" s="211">
        <v>1</v>
      </c>
      <c r="I33" s="211">
        <v>3</v>
      </c>
      <c r="J33" s="217">
        <f t="shared" si="0"/>
        <v>1</v>
      </c>
    </row>
    <row r="34" spans="1:10" ht="12" hidden="1">
      <c r="A34" s="209" t="s">
        <v>340</v>
      </c>
      <c r="B34" s="210" t="s">
        <v>12</v>
      </c>
      <c r="C34" s="211">
        <v>1</v>
      </c>
      <c r="J34" s="217">
        <f t="shared" si="0"/>
        <v>1</v>
      </c>
    </row>
    <row r="35" spans="1:10" ht="12" hidden="1">
      <c r="A35" s="209" t="s">
        <v>296</v>
      </c>
      <c r="B35" s="210" t="s">
        <v>12</v>
      </c>
      <c r="F35" s="211">
        <v>1</v>
      </c>
      <c r="J35" s="217">
        <f t="shared" si="0"/>
        <v>1</v>
      </c>
    </row>
    <row r="36" spans="1:10" ht="12" hidden="1">
      <c r="A36" s="209" t="s">
        <v>290</v>
      </c>
      <c r="B36" s="210" t="s">
        <v>12</v>
      </c>
      <c r="E36" s="211">
        <v>2</v>
      </c>
      <c r="H36" s="211">
        <v>2</v>
      </c>
      <c r="J36" s="217">
        <f t="shared" si="0"/>
        <v>4</v>
      </c>
    </row>
    <row r="37" spans="1:10" ht="12" hidden="1">
      <c r="A37" s="209" t="s">
        <v>360</v>
      </c>
      <c r="B37" s="210" t="s">
        <v>12</v>
      </c>
      <c r="J37" s="217">
        <f t="shared" si="0"/>
        <v>0</v>
      </c>
    </row>
    <row r="38" spans="1:10" ht="12" hidden="1">
      <c r="A38" s="209" t="s">
        <v>263</v>
      </c>
      <c r="B38" s="210" t="s">
        <v>12</v>
      </c>
      <c r="C38" s="211">
        <v>1</v>
      </c>
      <c r="J38" s="217">
        <f t="shared" si="0"/>
        <v>1</v>
      </c>
    </row>
    <row r="39" spans="1:12" ht="12" hidden="1">
      <c r="A39" s="209" t="s">
        <v>265</v>
      </c>
      <c r="B39" s="210" t="s">
        <v>12</v>
      </c>
      <c r="C39" s="211">
        <v>1</v>
      </c>
      <c r="J39" s="217">
        <f t="shared" si="0"/>
        <v>1</v>
      </c>
      <c r="L39" s="211">
        <f>1+1+1</f>
        <v>3</v>
      </c>
    </row>
    <row r="40" spans="1:10" ht="12" hidden="1">
      <c r="A40" s="209" t="s">
        <v>270</v>
      </c>
      <c r="B40" s="210" t="s">
        <v>12</v>
      </c>
      <c r="C40" s="211">
        <v>1</v>
      </c>
      <c r="J40" s="217">
        <f t="shared" si="0"/>
        <v>1</v>
      </c>
    </row>
    <row r="41" spans="1:10" ht="12" hidden="1">
      <c r="A41" s="209" t="s">
        <v>353</v>
      </c>
      <c r="B41" s="210" t="s">
        <v>12</v>
      </c>
      <c r="F41" s="211">
        <v>1</v>
      </c>
      <c r="J41" s="217">
        <f t="shared" si="0"/>
        <v>1</v>
      </c>
    </row>
    <row r="42" spans="1:10" ht="12" hidden="1">
      <c r="A42" s="209" t="s">
        <v>267</v>
      </c>
      <c r="B42" s="210" t="s">
        <v>12</v>
      </c>
      <c r="C42" s="211">
        <v>1</v>
      </c>
      <c r="J42" s="217">
        <f aca="true" t="shared" si="1" ref="J42:J73">SUM(C42:H42)</f>
        <v>1</v>
      </c>
    </row>
    <row r="43" spans="1:10" ht="12" hidden="1">
      <c r="A43" s="209" t="s">
        <v>280</v>
      </c>
      <c r="B43" s="210" t="s">
        <v>12</v>
      </c>
      <c r="D43" s="211">
        <v>1</v>
      </c>
      <c r="J43" s="217">
        <f t="shared" si="1"/>
        <v>1</v>
      </c>
    </row>
    <row r="44" spans="1:12" ht="12" hidden="1">
      <c r="A44" s="209" t="s">
        <v>269</v>
      </c>
      <c r="B44" s="210" t="s">
        <v>12</v>
      </c>
      <c r="C44" s="211">
        <v>6</v>
      </c>
      <c r="E44" s="211">
        <v>5</v>
      </c>
      <c r="J44" s="217">
        <f t="shared" si="1"/>
        <v>11</v>
      </c>
      <c r="L44" s="211">
        <f>4+2</f>
        <v>6</v>
      </c>
    </row>
    <row r="45" spans="1:12" ht="12" hidden="1">
      <c r="A45" s="209" t="s">
        <v>342</v>
      </c>
      <c r="B45" s="210" t="s">
        <v>12</v>
      </c>
      <c r="C45" s="211">
        <v>1</v>
      </c>
      <c r="J45" s="217">
        <f t="shared" si="1"/>
        <v>1</v>
      </c>
      <c r="L45" s="211">
        <f>1+1</f>
        <v>2</v>
      </c>
    </row>
    <row r="46" spans="1:12" ht="12" hidden="1">
      <c r="A46" s="209" t="s">
        <v>343</v>
      </c>
      <c r="B46" s="210" t="s">
        <v>12</v>
      </c>
      <c r="C46" s="211">
        <v>1</v>
      </c>
      <c r="J46" s="217">
        <f t="shared" si="1"/>
        <v>1</v>
      </c>
      <c r="L46" s="211">
        <f>1+1</f>
        <v>2</v>
      </c>
    </row>
    <row r="47" spans="1:10" ht="12" hidden="1">
      <c r="A47" s="209" t="s">
        <v>238</v>
      </c>
      <c r="B47" s="210" t="s">
        <v>12</v>
      </c>
      <c r="C47" s="211">
        <v>3</v>
      </c>
      <c r="J47" s="217">
        <f t="shared" si="1"/>
        <v>3</v>
      </c>
    </row>
    <row r="48" spans="1:12" ht="12" hidden="1">
      <c r="A48" s="209" t="s">
        <v>355</v>
      </c>
      <c r="B48" s="210" t="s">
        <v>12</v>
      </c>
      <c r="F48" s="211">
        <f>1+1+1</f>
        <v>3</v>
      </c>
      <c r="J48" s="217">
        <f t="shared" si="1"/>
        <v>3</v>
      </c>
      <c r="L48" s="211">
        <v>1</v>
      </c>
    </row>
    <row r="49" spans="1:10" ht="12" hidden="1">
      <c r="A49" s="209" t="s">
        <v>332</v>
      </c>
      <c r="B49" s="210" t="s">
        <v>12</v>
      </c>
      <c r="G49" s="211">
        <v>35</v>
      </c>
      <c r="J49" s="217">
        <f t="shared" si="1"/>
        <v>35</v>
      </c>
    </row>
    <row r="50" spans="1:10" ht="12" hidden="1">
      <c r="A50" s="209" t="s">
        <v>312</v>
      </c>
      <c r="B50" s="210" t="s">
        <v>12</v>
      </c>
      <c r="F50" s="211">
        <v>2</v>
      </c>
      <c r="J50" s="217">
        <f t="shared" si="1"/>
        <v>2</v>
      </c>
    </row>
    <row r="51" spans="1:11" ht="12" hidden="1">
      <c r="A51" s="209" t="s">
        <v>308</v>
      </c>
      <c r="B51" s="210" t="s">
        <v>12</v>
      </c>
      <c r="J51" s="217">
        <f t="shared" si="1"/>
        <v>0</v>
      </c>
      <c r="K51" s="211">
        <v>1</v>
      </c>
    </row>
    <row r="52" spans="1:10" ht="12" hidden="1">
      <c r="A52" s="209" t="s">
        <v>307</v>
      </c>
      <c r="B52" s="210" t="s">
        <v>12</v>
      </c>
      <c r="J52" s="217">
        <f t="shared" si="1"/>
        <v>0</v>
      </c>
    </row>
    <row r="53" spans="1:10" ht="12" hidden="1">
      <c r="A53" s="209" t="s">
        <v>315</v>
      </c>
      <c r="B53" s="210" t="s">
        <v>12</v>
      </c>
      <c r="F53" s="211">
        <v>1</v>
      </c>
      <c r="J53" s="217">
        <f t="shared" si="1"/>
        <v>1</v>
      </c>
    </row>
    <row r="54" spans="1:10" ht="12" hidden="1">
      <c r="A54" s="209" t="s">
        <v>335</v>
      </c>
      <c r="B54" s="210" t="s">
        <v>12</v>
      </c>
      <c r="G54" s="211">
        <v>5</v>
      </c>
      <c r="J54" s="217">
        <f t="shared" si="1"/>
        <v>5</v>
      </c>
    </row>
    <row r="55" spans="1:10" ht="12" hidden="1">
      <c r="A55" s="209" t="s">
        <v>301</v>
      </c>
      <c r="B55" s="210" t="s">
        <v>12</v>
      </c>
      <c r="F55" s="211">
        <v>13</v>
      </c>
      <c r="J55" s="217">
        <f t="shared" si="1"/>
        <v>13</v>
      </c>
    </row>
    <row r="56" spans="1:10" ht="12" hidden="1">
      <c r="A56" s="209" t="s">
        <v>272</v>
      </c>
      <c r="B56" s="210" t="s">
        <v>12</v>
      </c>
      <c r="C56" s="211">
        <v>1</v>
      </c>
      <c r="J56" s="217">
        <f t="shared" si="1"/>
        <v>1</v>
      </c>
    </row>
    <row r="57" spans="1:10" ht="12" hidden="1">
      <c r="A57" s="209" t="s">
        <v>317</v>
      </c>
      <c r="B57" s="210" t="s">
        <v>12</v>
      </c>
      <c r="F57" s="211">
        <v>10</v>
      </c>
      <c r="J57" s="217">
        <f t="shared" si="1"/>
        <v>10</v>
      </c>
    </row>
    <row r="58" spans="1:10" ht="12" hidden="1">
      <c r="A58" s="209" t="s">
        <v>318</v>
      </c>
      <c r="B58" s="210" t="s">
        <v>12</v>
      </c>
      <c r="F58" s="211">
        <v>12</v>
      </c>
      <c r="J58" s="217">
        <f t="shared" si="1"/>
        <v>12</v>
      </c>
    </row>
    <row r="59" spans="1:10" ht="12" hidden="1">
      <c r="A59" s="209" t="s">
        <v>305</v>
      </c>
      <c r="B59" s="210" t="s">
        <v>12</v>
      </c>
      <c r="F59" s="211">
        <v>22</v>
      </c>
      <c r="J59" s="217">
        <f t="shared" si="1"/>
        <v>22</v>
      </c>
    </row>
    <row r="60" spans="1:10" ht="12" hidden="1">
      <c r="A60" s="209" t="s">
        <v>304</v>
      </c>
      <c r="B60" s="210" t="s">
        <v>12</v>
      </c>
      <c r="F60" s="211">
        <v>22</v>
      </c>
      <c r="J60" s="217">
        <f t="shared" si="1"/>
        <v>22</v>
      </c>
    </row>
    <row r="61" spans="1:10" ht="12" hidden="1">
      <c r="A61" s="209" t="s">
        <v>303</v>
      </c>
      <c r="B61" s="210" t="s">
        <v>12</v>
      </c>
      <c r="F61" s="211">
        <v>23</v>
      </c>
      <c r="J61" s="217">
        <f t="shared" si="1"/>
        <v>23</v>
      </c>
    </row>
    <row r="62" spans="1:12" ht="12" hidden="1">
      <c r="A62" s="209" t="s">
        <v>260</v>
      </c>
      <c r="B62" s="210" t="s">
        <v>12</v>
      </c>
      <c r="C62" s="211">
        <v>1</v>
      </c>
      <c r="E62" s="211">
        <v>2</v>
      </c>
      <c r="J62" s="217">
        <f t="shared" si="1"/>
        <v>3</v>
      </c>
      <c r="L62" s="211">
        <f>1+1+1</f>
        <v>3</v>
      </c>
    </row>
    <row r="63" spans="1:12" ht="12" hidden="1">
      <c r="A63" s="209" t="s">
        <v>261</v>
      </c>
      <c r="B63" s="210" t="s">
        <v>12</v>
      </c>
      <c r="C63" s="211">
        <v>1</v>
      </c>
      <c r="J63" s="217">
        <f t="shared" si="1"/>
        <v>1</v>
      </c>
      <c r="L63" s="211">
        <v>1</v>
      </c>
    </row>
    <row r="64" spans="1:11" ht="12" hidden="1">
      <c r="A64" s="209" t="s">
        <v>311</v>
      </c>
      <c r="B64" s="210" t="s">
        <v>12</v>
      </c>
      <c r="J64" s="217">
        <f t="shared" si="1"/>
        <v>0</v>
      </c>
      <c r="K64" s="211">
        <v>1</v>
      </c>
    </row>
    <row r="65" spans="1:11" ht="12" hidden="1">
      <c r="A65" s="209" t="s">
        <v>319</v>
      </c>
      <c r="B65" s="210" t="s">
        <v>12</v>
      </c>
      <c r="J65" s="217">
        <f t="shared" si="1"/>
        <v>0</v>
      </c>
      <c r="K65" s="211">
        <v>1</v>
      </c>
    </row>
    <row r="66" spans="1:11" ht="12" hidden="1">
      <c r="A66" s="209" t="s">
        <v>350</v>
      </c>
      <c r="B66" s="210" t="s">
        <v>12</v>
      </c>
      <c r="J66" s="217">
        <f t="shared" si="1"/>
        <v>0</v>
      </c>
      <c r="K66" s="211">
        <v>2</v>
      </c>
    </row>
    <row r="67" spans="1:10" ht="12" hidden="1">
      <c r="A67" s="209" t="s">
        <v>339</v>
      </c>
      <c r="B67" s="210" t="s">
        <v>12</v>
      </c>
      <c r="C67" s="211">
        <v>1</v>
      </c>
      <c r="J67" s="217">
        <f t="shared" si="1"/>
        <v>1</v>
      </c>
    </row>
    <row r="68" spans="1:10" ht="12" hidden="1">
      <c r="A68" s="209" t="s">
        <v>299</v>
      </c>
      <c r="B68" s="210" t="s">
        <v>12</v>
      </c>
      <c r="F68" s="211">
        <v>4</v>
      </c>
      <c r="J68" s="217">
        <f t="shared" si="1"/>
        <v>4</v>
      </c>
    </row>
    <row r="69" spans="1:10" ht="12" hidden="1">
      <c r="A69" s="209" t="s">
        <v>328</v>
      </c>
      <c r="B69" s="210" t="s">
        <v>12</v>
      </c>
      <c r="G69" s="211">
        <v>1</v>
      </c>
      <c r="J69" s="217">
        <f t="shared" si="1"/>
        <v>1</v>
      </c>
    </row>
    <row r="70" spans="1:11" ht="12" hidden="1">
      <c r="A70" s="209" t="s">
        <v>349</v>
      </c>
      <c r="J70" s="217">
        <f t="shared" si="1"/>
        <v>0</v>
      </c>
      <c r="K70" s="211">
        <v>1</v>
      </c>
    </row>
    <row r="71" spans="1:11" ht="12" hidden="1">
      <c r="A71" s="209" t="s">
        <v>348</v>
      </c>
      <c r="B71" s="210" t="s">
        <v>12</v>
      </c>
      <c r="J71" s="217">
        <f t="shared" si="1"/>
        <v>0</v>
      </c>
      <c r="K71" s="211">
        <v>1</v>
      </c>
    </row>
    <row r="72" spans="1:10" ht="12" hidden="1">
      <c r="A72" s="209" t="s">
        <v>320</v>
      </c>
      <c r="B72" s="210" t="s">
        <v>12</v>
      </c>
      <c r="G72" s="211">
        <v>12</v>
      </c>
      <c r="J72" s="217">
        <f t="shared" si="1"/>
        <v>12</v>
      </c>
    </row>
    <row r="73" spans="1:12" ht="12" hidden="1">
      <c r="A73" s="209" t="s">
        <v>289</v>
      </c>
      <c r="B73" s="210" t="s">
        <v>12</v>
      </c>
      <c r="E73" s="211">
        <v>1</v>
      </c>
      <c r="J73" s="217">
        <f t="shared" si="1"/>
        <v>1</v>
      </c>
      <c r="L73" s="211">
        <v>1</v>
      </c>
    </row>
    <row r="74" spans="1:10" ht="12" hidden="1">
      <c r="A74" s="209" t="s">
        <v>338</v>
      </c>
      <c r="B74" s="210" t="s">
        <v>12</v>
      </c>
      <c r="C74" s="211">
        <f>1+1</f>
        <v>2</v>
      </c>
      <c r="E74" s="211">
        <v>2</v>
      </c>
      <c r="J74" s="217">
        <f aca="true" t="shared" si="2" ref="J74:J105">SUM(C74:H74)</f>
        <v>4</v>
      </c>
    </row>
    <row r="75" spans="1:12" ht="12" hidden="1">
      <c r="A75" s="209" t="s">
        <v>341</v>
      </c>
      <c r="B75" s="210" t="s">
        <v>12</v>
      </c>
      <c r="C75" s="211">
        <v>1</v>
      </c>
      <c r="J75" s="217">
        <f t="shared" si="2"/>
        <v>1</v>
      </c>
      <c r="L75" s="211">
        <v>1</v>
      </c>
    </row>
    <row r="76" spans="1:10" ht="12" hidden="1">
      <c r="A76" s="209" t="s">
        <v>287</v>
      </c>
      <c r="B76" s="210" t="s">
        <v>12</v>
      </c>
      <c r="E76" s="211">
        <v>1</v>
      </c>
      <c r="J76" s="217">
        <f t="shared" si="2"/>
        <v>1</v>
      </c>
    </row>
    <row r="77" spans="1:10" ht="12" hidden="1">
      <c r="A77" s="209" t="s">
        <v>321</v>
      </c>
      <c r="B77" s="210" t="s">
        <v>12</v>
      </c>
      <c r="G77" s="211">
        <v>18</v>
      </c>
      <c r="J77" s="217">
        <f t="shared" si="2"/>
        <v>18</v>
      </c>
    </row>
    <row r="78" spans="1:10" ht="12" hidden="1">
      <c r="A78" s="209" t="s">
        <v>288</v>
      </c>
      <c r="B78" s="210" t="s">
        <v>12</v>
      </c>
      <c r="E78" s="211">
        <v>1</v>
      </c>
      <c r="J78" s="217">
        <f t="shared" si="2"/>
        <v>1</v>
      </c>
    </row>
    <row r="79" spans="1:10" ht="12" hidden="1">
      <c r="A79" s="209" t="s">
        <v>294</v>
      </c>
      <c r="B79" s="210" t="s">
        <v>12</v>
      </c>
      <c r="E79" s="211">
        <v>1</v>
      </c>
      <c r="J79" s="217">
        <f t="shared" si="2"/>
        <v>1</v>
      </c>
    </row>
    <row r="80" spans="1:10" ht="12" hidden="1">
      <c r="A80" s="209" t="s">
        <v>264</v>
      </c>
      <c r="B80" s="210" t="s">
        <v>12</v>
      </c>
      <c r="C80" s="211">
        <v>1</v>
      </c>
      <c r="J80" s="217">
        <f t="shared" si="2"/>
        <v>1</v>
      </c>
    </row>
    <row r="81" spans="1:10" ht="12" hidden="1">
      <c r="A81" s="209" t="s">
        <v>334</v>
      </c>
      <c r="B81" s="210" t="s">
        <v>12</v>
      </c>
      <c r="G81" s="211">
        <v>18</v>
      </c>
      <c r="J81" s="217">
        <f t="shared" si="2"/>
        <v>18</v>
      </c>
    </row>
    <row r="82" spans="1:10" ht="12" hidden="1">
      <c r="A82" s="209" t="s">
        <v>278</v>
      </c>
      <c r="B82" s="210" t="s">
        <v>12</v>
      </c>
      <c r="C82" s="211">
        <v>1</v>
      </c>
      <c r="D82" s="211">
        <v>2</v>
      </c>
      <c r="J82" s="217">
        <f t="shared" si="2"/>
        <v>3</v>
      </c>
    </row>
    <row r="83" spans="1:12" ht="12" hidden="1">
      <c r="A83" s="209" t="s">
        <v>255</v>
      </c>
      <c r="B83" s="210" t="s">
        <v>12</v>
      </c>
      <c r="C83" s="211">
        <v>1</v>
      </c>
      <c r="E83" s="211">
        <v>1</v>
      </c>
      <c r="H83" s="211">
        <v>1</v>
      </c>
      <c r="J83" s="217">
        <f t="shared" si="2"/>
        <v>3</v>
      </c>
      <c r="L83" s="211">
        <v>1</v>
      </c>
    </row>
    <row r="84" spans="1:10" ht="12" hidden="1">
      <c r="A84" s="209" t="s">
        <v>326</v>
      </c>
      <c r="B84" s="210" t="s">
        <v>12</v>
      </c>
      <c r="G84" s="211">
        <v>1</v>
      </c>
      <c r="J84" s="217">
        <f t="shared" si="2"/>
        <v>1</v>
      </c>
    </row>
    <row r="85" spans="1:10" ht="12" hidden="1">
      <c r="A85" s="209" t="s">
        <v>276</v>
      </c>
      <c r="B85" s="210" t="s">
        <v>12</v>
      </c>
      <c r="C85" s="211">
        <v>1</v>
      </c>
      <c r="J85" s="217">
        <f t="shared" si="2"/>
        <v>1</v>
      </c>
    </row>
    <row r="86" spans="1:11" ht="12" hidden="1">
      <c r="A86" s="209" t="s">
        <v>322</v>
      </c>
      <c r="B86" s="210" t="s">
        <v>12</v>
      </c>
      <c r="G86" s="211">
        <v>6</v>
      </c>
      <c r="J86" s="217">
        <f t="shared" si="2"/>
        <v>6</v>
      </c>
      <c r="K86" s="211">
        <v>9</v>
      </c>
    </row>
    <row r="87" spans="1:10" ht="12" hidden="1">
      <c r="A87" s="209" t="s">
        <v>316</v>
      </c>
      <c r="B87" s="210" t="s">
        <v>12</v>
      </c>
      <c r="F87" s="211">
        <v>1</v>
      </c>
      <c r="J87" s="217">
        <f t="shared" si="2"/>
        <v>1</v>
      </c>
    </row>
    <row r="88" spans="1:10" ht="12" hidden="1">
      <c r="A88" s="209" t="s">
        <v>306</v>
      </c>
      <c r="B88" s="210" t="s">
        <v>12</v>
      </c>
      <c r="F88" s="211">
        <v>1</v>
      </c>
      <c r="J88" s="217">
        <f t="shared" si="2"/>
        <v>1</v>
      </c>
    </row>
    <row r="89" spans="1:10" ht="12" hidden="1">
      <c r="A89" s="209" t="s">
        <v>358</v>
      </c>
      <c r="H89" s="211">
        <v>2</v>
      </c>
      <c r="J89" s="217">
        <f t="shared" si="2"/>
        <v>2</v>
      </c>
    </row>
    <row r="90" spans="1:10" ht="12" hidden="1">
      <c r="A90" s="209" t="s">
        <v>285</v>
      </c>
      <c r="B90" s="210" t="s">
        <v>12</v>
      </c>
      <c r="E90" s="211">
        <v>1</v>
      </c>
      <c r="J90" s="217">
        <f t="shared" si="2"/>
        <v>1</v>
      </c>
    </row>
    <row r="91" spans="1:10" ht="12" hidden="1">
      <c r="A91" s="209" t="s">
        <v>279</v>
      </c>
      <c r="B91" s="210" t="s">
        <v>12</v>
      </c>
      <c r="D91" s="211">
        <v>1</v>
      </c>
      <c r="J91" s="217">
        <f t="shared" si="2"/>
        <v>1</v>
      </c>
    </row>
    <row r="92" spans="1:10" ht="12" hidden="1">
      <c r="A92" s="209" t="s">
        <v>351</v>
      </c>
      <c r="F92" s="211">
        <v>1</v>
      </c>
      <c r="J92" s="217">
        <f t="shared" si="2"/>
        <v>1</v>
      </c>
    </row>
    <row r="93" spans="1:10" ht="12" hidden="1">
      <c r="A93" s="209" t="s">
        <v>293</v>
      </c>
      <c r="B93" s="210" t="s">
        <v>12</v>
      </c>
      <c r="C93" s="211">
        <v>1</v>
      </c>
      <c r="E93" s="211">
        <v>2</v>
      </c>
      <c r="J93" s="217">
        <f t="shared" si="2"/>
        <v>3</v>
      </c>
    </row>
    <row r="94" spans="1:10" ht="12" hidden="1">
      <c r="A94" s="209" t="s">
        <v>295</v>
      </c>
      <c r="B94" s="210" t="s">
        <v>12</v>
      </c>
      <c r="C94" s="211">
        <v>1</v>
      </c>
      <c r="E94" s="211">
        <v>2</v>
      </c>
      <c r="J94" s="217">
        <f t="shared" si="2"/>
        <v>3</v>
      </c>
    </row>
    <row r="95" spans="1:10" ht="12" hidden="1">
      <c r="A95" s="209" t="s">
        <v>354</v>
      </c>
      <c r="B95" s="210" t="s">
        <v>12</v>
      </c>
      <c r="F95" s="211">
        <v>9</v>
      </c>
      <c r="J95" s="217">
        <f t="shared" si="2"/>
        <v>9</v>
      </c>
    </row>
    <row r="96" spans="1:12" ht="12" hidden="1">
      <c r="A96" s="209" t="s">
        <v>258</v>
      </c>
      <c r="B96" s="210" t="s">
        <v>12</v>
      </c>
      <c r="C96" s="211">
        <v>1</v>
      </c>
      <c r="E96" s="211">
        <v>2</v>
      </c>
      <c r="J96" s="217">
        <f t="shared" si="2"/>
        <v>3</v>
      </c>
      <c r="L96" s="211">
        <f>1+1+1</f>
        <v>3</v>
      </c>
    </row>
    <row r="97" spans="1:10" ht="12" hidden="1">
      <c r="A97" s="209" t="s">
        <v>259</v>
      </c>
      <c r="B97" s="210" t="s">
        <v>12</v>
      </c>
      <c r="C97" s="211">
        <v>1</v>
      </c>
      <c r="J97" s="217">
        <f t="shared" si="2"/>
        <v>1</v>
      </c>
    </row>
    <row r="98" spans="1:10" ht="12" hidden="1">
      <c r="A98" s="209" t="s">
        <v>359</v>
      </c>
      <c r="B98" s="210" t="s">
        <v>12</v>
      </c>
      <c r="H98" s="211">
        <v>1</v>
      </c>
      <c r="J98" s="217">
        <f t="shared" si="2"/>
        <v>1</v>
      </c>
    </row>
    <row r="99" spans="1:11" ht="12" hidden="1">
      <c r="A99" s="209" t="s">
        <v>336</v>
      </c>
      <c r="B99" s="210" t="s">
        <v>12</v>
      </c>
      <c r="J99" s="217">
        <f t="shared" si="2"/>
        <v>0</v>
      </c>
      <c r="K99" s="211">
        <v>1</v>
      </c>
    </row>
    <row r="100" spans="1:10" ht="12" hidden="1">
      <c r="A100" s="209" t="s">
        <v>274</v>
      </c>
      <c r="B100" s="210" t="s">
        <v>12</v>
      </c>
      <c r="C100" s="211">
        <v>1</v>
      </c>
      <c r="E100" s="211">
        <v>1</v>
      </c>
      <c r="J100" s="217">
        <f t="shared" si="2"/>
        <v>2</v>
      </c>
    </row>
    <row r="101" spans="1:10" ht="12" hidden="1">
      <c r="A101" s="209" t="s">
        <v>297</v>
      </c>
      <c r="B101" s="210" t="s">
        <v>12</v>
      </c>
      <c r="E101" s="211">
        <v>1</v>
      </c>
      <c r="J101" s="217">
        <f t="shared" si="2"/>
        <v>1</v>
      </c>
    </row>
    <row r="102" spans="1:12" ht="12" hidden="1">
      <c r="A102" s="209" t="s">
        <v>275</v>
      </c>
      <c r="B102" s="210" t="s">
        <v>12</v>
      </c>
      <c r="C102" s="211">
        <v>1</v>
      </c>
      <c r="J102" s="217">
        <f t="shared" si="2"/>
        <v>1</v>
      </c>
      <c r="L102" s="211">
        <f>1+1</f>
        <v>2</v>
      </c>
    </row>
    <row r="103" spans="1:10" ht="12" hidden="1">
      <c r="A103" s="209" t="s">
        <v>331</v>
      </c>
      <c r="B103" s="210" t="s">
        <v>12</v>
      </c>
      <c r="G103" s="211">
        <v>15</v>
      </c>
      <c r="J103" s="217">
        <f t="shared" si="2"/>
        <v>15</v>
      </c>
    </row>
    <row r="104" spans="1:10" ht="12" hidden="1">
      <c r="A104" s="209" t="s">
        <v>323</v>
      </c>
      <c r="B104" s="210" t="s">
        <v>12</v>
      </c>
      <c r="G104" s="211">
        <v>18</v>
      </c>
      <c r="J104" s="217">
        <f t="shared" si="2"/>
        <v>18</v>
      </c>
    </row>
    <row r="105" spans="1:11" ht="12" hidden="1">
      <c r="A105" s="209" t="s">
        <v>310</v>
      </c>
      <c r="B105" s="210" t="s">
        <v>12</v>
      </c>
      <c r="J105" s="217">
        <f t="shared" si="2"/>
        <v>0</v>
      </c>
      <c r="K105" s="211">
        <v>1</v>
      </c>
    </row>
    <row r="106" spans="1:10" ht="12" hidden="1">
      <c r="A106" s="209" t="s">
        <v>284</v>
      </c>
      <c r="B106" s="210" t="s">
        <v>12</v>
      </c>
      <c r="E106" s="211">
        <v>1</v>
      </c>
      <c r="J106" s="217">
        <f aca="true" t="shared" si="3" ref="J106:J114">SUM(C106:H106)</f>
        <v>1</v>
      </c>
    </row>
    <row r="107" spans="1:12" ht="12" hidden="1">
      <c r="A107" s="209" t="s">
        <v>428</v>
      </c>
      <c r="B107" s="210" t="s">
        <v>12</v>
      </c>
      <c r="J107" s="217">
        <f t="shared" si="3"/>
        <v>0</v>
      </c>
      <c r="L107" s="211">
        <f>1+1</f>
        <v>2</v>
      </c>
    </row>
    <row r="108" spans="1:12" ht="12" hidden="1">
      <c r="A108" s="209" t="s">
        <v>429</v>
      </c>
      <c r="B108" s="210" t="s">
        <v>12</v>
      </c>
      <c r="J108" s="217">
        <f t="shared" si="3"/>
        <v>0</v>
      </c>
      <c r="L108" s="211">
        <f>1+1</f>
        <v>2</v>
      </c>
    </row>
    <row r="109" spans="1:12" ht="12" hidden="1">
      <c r="A109" s="209" t="s">
        <v>433</v>
      </c>
      <c r="B109" s="210" t="s">
        <v>12</v>
      </c>
      <c r="J109" s="217">
        <f t="shared" si="3"/>
        <v>0</v>
      </c>
      <c r="L109" s="211">
        <v>1</v>
      </c>
    </row>
    <row r="110" spans="1:12" ht="12" hidden="1">
      <c r="A110" s="209" t="s">
        <v>434</v>
      </c>
      <c r="B110" s="210" t="s">
        <v>12</v>
      </c>
      <c r="J110" s="217">
        <f t="shared" si="3"/>
        <v>0</v>
      </c>
      <c r="L110" s="211">
        <v>1</v>
      </c>
    </row>
    <row r="111" spans="1:10" ht="12" hidden="1">
      <c r="A111" s="209" t="s">
        <v>435</v>
      </c>
      <c r="B111" s="210" t="s">
        <v>12</v>
      </c>
      <c r="H111" s="211">
        <v>1</v>
      </c>
      <c r="J111" s="217">
        <f t="shared" si="3"/>
        <v>1</v>
      </c>
    </row>
    <row r="112" spans="1:12" ht="12" hidden="1">
      <c r="A112" s="209" t="s">
        <v>436</v>
      </c>
      <c r="B112" s="210" t="s">
        <v>12</v>
      </c>
      <c r="J112" s="217">
        <f t="shared" si="3"/>
        <v>0</v>
      </c>
      <c r="L112" s="211">
        <v>1</v>
      </c>
    </row>
    <row r="113" spans="1:12" ht="12" hidden="1">
      <c r="A113" s="209" t="s">
        <v>437</v>
      </c>
      <c r="B113" s="210" t="s">
        <v>12</v>
      </c>
      <c r="J113" s="217">
        <f t="shared" si="3"/>
        <v>0</v>
      </c>
      <c r="L113" s="211">
        <v>1</v>
      </c>
    </row>
    <row r="114" spans="1:12" ht="12" hidden="1">
      <c r="A114" s="209" t="s">
        <v>438</v>
      </c>
      <c r="B114" s="210" t="s">
        <v>12</v>
      </c>
      <c r="J114" s="217">
        <f t="shared" si="3"/>
        <v>0</v>
      </c>
      <c r="L114" s="211">
        <v>1</v>
      </c>
    </row>
    <row r="115" spans="1:12" ht="12" hidden="1">
      <c r="A115" s="209" t="s">
        <v>440</v>
      </c>
      <c r="B115" s="210" t="s">
        <v>12</v>
      </c>
      <c r="L115" s="211">
        <v>1</v>
      </c>
    </row>
    <row r="116" ht="12" hidden="1"/>
    <row r="117" ht="12" hidden="1"/>
    <row r="118" ht="12">
      <c r="J118" s="217">
        <f>SUM(C118:H118)</f>
        <v>0</v>
      </c>
    </row>
    <row r="119" ht="12">
      <c r="A119" s="218" t="s">
        <v>361</v>
      </c>
    </row>
    <row r="120" spans="1:10" ht="12">
      <c r="A120" s="209" t="s">
        <v>381</v>
      </c>
      <c r="B120" s="210" t="s">
        <v>12</v>
      </c>
      <c r="C120" s="211">
        <v>1</v>
      </c>
      <c r="J120" s="217">
        <f aca="true" t="shared" si="4" ref="J120:J151">SUM(C120:H120)</f>
        <v>1</v>
      </c>
    </row>
    <row r="121" spans="1:10" ht="12">
      <c r="A121" s="209" t="s">
        <v>380</v>
      </c>
      <c r="B121" s="210" t="s">
        <v>12</v>
      </c>
      <c r="C121" s="211">
        <v>2</v>
      </c>
      <c r="J121" s="217">
        <f t="shared" si="4"/>
        <v>2</v>
      </c>
    </row>
    <row r="122" spans="1:10" ht="12">
      <c r="A122" s="209" t="s">
        <v>382</v>
      </c>
      <c r="B122" s="210" t="s">
        <v>12</v>
      </c>
      <c r="C122" s="211">
        <v>1</v>
      </c>
      <c r="J122" s="217">
        <f t="shared" si="4"/>
        <v>1</v>
      </c>
    </row>
    <row r="123" spans="1:10" ht="12">
      <c r="A123" s="209" t="s">
        <v>370</v>
      </c>
      <c r="B123" s="210" t="s">
        <v>12</v>
      </c>
      <c r="C123" s="211">
        <v>1</v>
      </c>
      <c r="D123" s="211">
        <v>1</v>
      </c>
      <c r="J123" s="217">
        <f t="shared" si="4"/>
        <v>2</v>
      </c>
    </row>
    <row r="124" spans="1:10" ht="12">
      <c r="A124" s="209" t="s">
        <v>368</v>
      </c>
      <c r="B124" s="210" t="s">
        <v>12</v>
      </c>
      <c r="C124" s="211">
        <v>1</v>
      </c>
      <c r="J124" s="217">
        <f t="shared" si="4"/>
        <v>1</v>
      </c>
    </row>
    <row r="125" spans="1:10" ht="12">
      <c r="A125" s="209" t="s">
        <v>395</v>
      </c>
      <c r="B125" s="210" t="s">
        <v>12</v>
      </c>
      <c r="D125" s="211">
        <v>1</v>
      </c>
      <c r="J125" s="217">
        <f t="shared" si="4"/>
        <v>1</v>
      </c>
    </row>
    <row r="126" spans="1:10" ht="12">
      <c r="A126" s="209" t="s">
        <v>376</v>
      </c>
      <c r="B126" s="210" t="s">
        <v>12</v>
      </c>
      <c r="C126" s="211">
        <v>2</v>
      </c>
      <c r="D126" s="211">
        <v>1</v>
      </c>
      <c r="E126" s="211">
        <v>1</v>
      </c>
      <c r="J126" s="217">
        <f t="shared" si="4"/>
        <v>4</v>
      </c>
    </row>
    <row r="127" spans="1:10" ht="12">
      <c r="A127" s="209" t="s">
        <v>387</v>
      </c>
      <c r="B127" s="210" t="s">
        <v>12</v>
      </c>
      <c r="C127" s="211">
        <v>1</v>
      </c>
      <c r="J127" s="217">
        <f t="shared" si="4"/>
        <v>1</v>
      </c>
    </row>
    <row r="128" spans="1:10" ht="12">
      <c r="A128" s="209" t="s">
        <v>401</v>
      </c>
      <c r="B128" s="210" t="s">
        <v>12</v>
      </c>
      <c r="D128" s="211">
        <v>3</v>
      </c>
      <c r="J128" s="217">
        <f t="shared" si="4"/>
        <v>3</v>
      </c>
    </row>
    <row r="129" spans="1:10" ht="12">
      <c r="A129" s="209" t="s">
        <v>402</v>
      </c>
      <c r="B129" s="210" t="s">
        <v>12</v>
      </c>
      <c r="D129" s="211">
        <v>1</v>
      </c>
      <c r="J129" s="217">
        <f t="shared" si="4"/>
        <v>1</v>
      </c>
    </row>
    <row r="130" spans="1:10" ht="12">
      <c r="A130" s="209" t="s">
        <v>367</v>
      </c>
      <c r="B130" s="210" t="s">
        <v>12</v>
      </c>
      <c r="C130" s="211">
        <v>1</v>
      </c>
      <c r="J130" s="217">
        <f t="shared" si="4"/>
        <v>1</v>
      </c>
    </row>
    <row r="131" spans="1:10" ht="12">
      <c r="A131" s="209" t="s">
        <v>378</v>
      </c>
      <c r="B131" s="210" t="s">
        <v>12</v>
      </c>
      <c r="C131" s="211">
        <v>2</v>
      </c>
      <c r="J131" s="217">
        <f t="shared" si="4"/>
        <v>2</v>
      </c>
    </row>
    <row r="132" spans="1:10" ht="12">
      <c r="A132" s="209" t="s">
        <v>397</v>
      </c>
      <c r="B132" s="210" t="s">
        <v>398</v>
      </c>
      <c r="D132" s="211">
        <v>1</v>
      </c>
      <c r="J132" s="217">
        <f t="shared" si="4"/>
        <v>1</v>
      </c>
    </row>
    <row r="133" spans="1:10" ht="12">
      <c r="A133" s="209" t="s">
        <v>404</v>
      </c>
      <c r="B133" s="210" t="s">
        <v>12</v>
      </c>
      <c r="E133" s="211">
        <v>1</v>
      </c>
      <c r="J133" s="217">
        <f t="shared" si="4"/>
        <v>1</v>
      </c>
    </row>
    <row r="134" spans="1:10" ht="12">
      <c r="A134" s="209" t="s">
        <v>369</v>
      </c>
      <c r="B134" s="210" t="s">
        <v>12</v>
      </c>
      <c r="C134" s="211">
        <v>1</v>
      </c>
      <c r="D134" s="211">
        <v>1</v>
      </c>
      <c r="J134" s="217">
        <f t="shared" si="4"/>
        <v>2</v>
      </c>
    </row>
    <row r="135" spans="1:10" ht="12">
      <c r="A135" s="209" t="s">
        <v>394</v>
      </c>
      <c r="B135" s="210" t="s">
        <v>12</v>
      </c>
      <c r="D135" s="211">
        <v>1</v>
      </c>
      <c r="J135" s="217">
        <f t="shared" si="4"/>
        <v>1</v>
      </c>
    </row>
    <row r="136" spans="1:10" ht="12">
      <c r="A136" s="209" t="s">
        <v>399</v>
      </c>
      <c r="B136" s="210" t="s">
        <v>12</v>
      </c>
      <c r="D136" s="211">
        <v>1</v>
      </c>
      <c r="J136" s="217">
        <f t="shared" si="4"/>
        <v>1</v>
      </c>
    </row>
    <row r="137" spans="1:10" ht="12">
      <c r="A137" s="209" t="s">
        <v>396</v>
      </c>
      <c r="B137" s="210" t="s">
        <v>12</v>
      </c>
      <c r="D137" s="211">
        <v>1</v>
      </c>
      <c r="J137" s="217">
        <f t="shared" si="4"/>
        <v>1</v>
      </c>
    </row>
    <row r="138" spans="1:10" ht="12">
      <c r="A138" s="209" t="s">
        <v>377</v>
      </c>
      <c r="B138" s="210" t="s">
        <v>12</v>
      </c>
      <c r="C138" s="211">
        <v>1</v>
      </c>
      <c r="D138" s="211">
        <v>1</v>
      </c>
      <c r="J138" s="217">
        <f t="shared" si="4"/>
        <v>2</v>
      </c>
    </row>
    <row r="139" spans="1:10" ht="12">
      <c r="A139" s="209" t="s">
        <v>405</v>
      </c>
      <c r="B139" s="210" t="s">
        <v>12</v>
      </c>
      <c r="D139" s="211">
        <v>1</v>
      </c>
      <c r="J139" s="217">
        <f t="shared" si="4"/>
        <v>1</v>
      </c>
    </row>
    <row r="140" spans="1:10" ht="12">
      <c r="A140" s="209" t="s">
        <v>366</v>
      </c>
      <c r="B140" s="210" t="s">
        <v>12</v>
      </c>
      <c r="C140" s="211">
        <v>1</v>
      </c>
      <c r="J140" s="217">
        <f t="shared" si="4"/>
        <v>1</v>
      </c>
    </row>
    <row r="141" spans="1:10" ht="12">
      <c r="A141" s="209" t="s">
        <v>373</v>
      </c>
      <c r="B141" s="210" t="s">
        <v>12</v>
      </c>
      <c r="C141" s="211">
        <v>1</v>
      </c>
      <c r="D141" s="211">
        <v>1</v>
      </c>
      <c r="J141" s="217">
        <f t="shared" si="4"/>
        <v>2</v>
      </c>
    </row>
    <row r="142" spans="1:10" ht="12">
      <c r="A142" s="209" t="s">
        <v>388</v>
      </c>
      <c r="B142" s="210" t="s">
        <v>12</v>
      </c>
      <c r="D142" s="211">
        <v>1</v>
      </c>
      <c r="J142" s="217">
        <f t="shared" si="4"/>
        <v>1</v>
      </c>
    </row>
    <row r="143" spans="1:10" ht="12">
      <c r="A143" s="209" t="s">
        <v>400</v>
      </c>
      <c r="B143" s="210" t="s">
        <v>12</v>
      </c>
      <c r="D143" s="211">
        <v>1</v>
      </c>
      <c r="J143" s="217">
        <f t="shared" si="4"/>
        <v>1</v>
      </c>
    </row>
    <row r="144" spans="1:10" ht="12">
      <c r="A144" s="209" t="s">
        <v>386</v>
      </c>
      <c r="B144" s="210" t="s">
        <v>12</v>
      </c>
      <c r="C144" s="211">
        <v>1</v>
      </c>
      <c r="J144" s="217">
        <f t="shared" si="4"/>
        <v>1</v>
      </c>
    </row>
    <row r="145" spans="1:10" ht="12">
      <c r="A145" s="209" t="s">
        <v>406</v>
      </c>
      <c r="B145" s="210" t="s">
        <v>12</v>
      </c>
      <c r="D145" s="211">
        <v>1</v>
      </c>
      <c r="J145" s="217">
        <f t="shared" si="4"/>
        <v>1</v>
      </c>
    </row>
    <row r="146" spans="1:10" ht="12">
      <c r="A146" s="209" t="s">
        <v>391</v>
      </c>
      <c r="B146" s="210" t="s">
        <v>12</v>
      </c>
      <c r="D146" s="211">
        <f>1+1</f>
        <v>2</v>
      </c>
      <c r="J146" s="217">
        <f t="shared" si="4"/>
        <v>2</v>
      </c>
    </row>
    <row r="147" spans="1:10" ht="12">
      <c r="A147" s="209" t="s">
        <v>379</v>
      </c>
      <c r="B147" s="210" t="s">
        <v>12</v>
      </c>
      <c r="C147" s="211">
        <v>1</v>
      </c>
      <c r="J147" s="217">
        <f t="shared" si="4"/>
        <v>1</v>
      </c>
    </row>
    <row r="148" spans="1:10" ht="12">
      <c r="A148" s="209" t="s">
        <v>403</v>
      </c>
      <c r="B148" s="210" t="s">
        <v>12</v>
      </c>
      <c r="J148" s="217">
        <f t="shared" si="4"/>
        <v>0</v>
      </c>
    </row>
    <row r="149" spans="1:10" ht="12">
      <c r="A149" s="209" t="s">
        <v>372</v>
      </c>
      <c r="B149" s="210" t="s">
        <v>12</v>
      </c>
      <c r="C149" s="211">
        <v>2</v>
      </c>
      <c r="E149" s="211">
        <v>1</v>
      </c>
      <c r="J149" s="217">
        <f t="shared" si="4"/>
        <v>3</v>
      </c>
    </row>
    <row r="150" spans="1:10" ht="12">
      <c r="A150" s="209" t="s">
        <v>363</v>
      </c>
      <c r="B150" s="210" t="s">
        <v>12</v>
      </c>
      <c r="C150" s="211">
        <v>1</v>
      </c>
      <c r="J150" s="217">
        <f t="shared" si="4"/>
        <v>1</v>
      </c>
    </row>
    <row r="151" spans="1:10" ht="12">
      <c r="A151" s="209" t="s">
        <v>392</v>
      </c>
      <c r="B151" s="210" t="s">
        <v>12</v>
      </c>
      <c r="D151" s="211">
        <v>1</v>
      </c>
      <c r="J151" s="217">
        <f t="shared" si="4"/>
        <v>1</v>
      </c>
    </row>
    <row r="152" spans="1:10" ht="12">
      <c r="A152" s="209" t="s">
        <v>385</v>
      </c>
      <c r="B152" s="210" t="s">
        <v>12</v>
      </c>
      <c r="C152" s="211">
        <v>1</v>
      </c>
      <c r="J152" s="217">
        <f aca="true" t="shared" si="5" ref="J152:J184">SUM(C152:H152)</f>
        <v>1</v>
      </c>
    </row>
    <row r="153" spans="1:10" ht="12">
      <c r="A153" s="209" t="s">
        <v>390</v>
      </c>
      <c r="B153" s="210" t="s">
        <v>12</v>
      </c>
      <c r="D153" s="211">
        <v>1</v>
      </c>
      <c r="J153" s="217">
        <f t="shared" si="5"/>
        <v>1</v>
      </c>
    </row>
    <row r="154" spans="1:10" ht="12">
      <c r="A154" s="209" t="s">
        <v>384</v>
      </c>
      <c r="B154" s="210" t="s">
        <v>12</v>
      </c>
      <c r="C154" s="211">
        <v>1</v>
      </c>
      <c r="J154" s="217">
        <f t="shared" si="5"/>
        <v>1</v>
      </c>
    </row>
    <row r="155" spans="1:10" ht="12">
      <c r="A155" s="209" t="s">
        <v>364</v>
      </c>
      <c r="B155" s="210" t="s">
        <v>12</v>
      </c>
      <c r="C155" s="211">
        <v>3</v>
      </c>
      <c r="D155" s="211">
        <f>1+1+1</f>
        <v>3</v>
      </c>
      <c r="E155" s="211">
        <f>1+1</f>
        <v>2</v>
      </c>
      <c r="J155" s="217">
        <f t="shared" si="5"/>
        <v>8</v>
      </c>
    </row>
    <row r="156" spans="1:10" ht="12">
      <c r="A156" s="209" t="s">
        <v>408</v>
      </c>
      <c r="B156" s="210" t="s">
        <v>12</v>
      </c>
      <c r="D156" s="211">
        <v>1</v>
      </c>
      <c r="J156" s="217">
        <f t="shared" si="5"/>
        <v>1</v>
      </c>
    </row>
    <row r="157" spans="1:10" ht="12">
      <c r="A157" s="209" t="s">
        <v>374</v>
      </c>
      <c r="B157" s="210" t="s">
        <v>12</v>
      </c>
      <c r="C157" s="211">
        <v>2</v>
      </c>
      <c r="D157" s="211">
        <f>1+1+1+1</f>
        <v>4</v>
      </c>
      <c r="E157" s="211">
        <f>1+1</f>
        <v>2</v>
      </c>
      <c r="J157" s="217">
        <f t="shared" si="5"/>
        <v>8</v>
      </c>
    </row>
    <row r="158" spans="1:10" ht="12">
      <c r="A158" s="209" t="s">
        <v>389</v>
      </c>
      <c r="B158" s="210" t="s">
        <v>12</v>
      </c>
      <c r="D158" s="211">
        <v>1</v>
      </c>
      <c r="J158" s="217">
        <f t="shared" si="5"/>
        <v>1</v>
      </c>
    </row>
    <row r="159" spans="1:10" ht="12">
      <c r="A159" s="209" t="s">
        <v>365</v>
      </c>
      <c r="B159" s="210" t="s">
        <v>12</v>
      </c>
      <c r="D159" s="211">
        <v>1</v>
      </c>
      <c r="J159" s="217">
        <f t="shared" si="5"/>
        <v>1</v>
      </c>
    </row>
    <row r="160" spans="1:10" ht="12">
      <c r="A160" s="209" t="s">
        <v>393</v>
      </c>
      <c r="B160" s="210" t="s">
        <v>12</v>
      </c>
      <c r="D160" s="211">
        <f>1+1</f>
        <v>2</v>
      </c>
      <c r="E160" s="211">
        <v>1</v>
      </c>
      <c r="J160" s="217">
        <f t="shared" si="5"/>
        <v>3</v>
      </c>
    </row>
    <row r="161" spans="1:10" ht="12">
      <c r="A161" s="209" t="s">
        <v>375</v>
      </c>
      <c r="B161" s="210" t="s">
        <v>12</v>
      </c>
      <c r="C161" s="211">
        <v>2</v>
      </c>
      <c r="J161" s="217">
        <f t="shared" si="5"/>
        <v>2</v>
      </c>
    </row>
    <row r="162" spans="1:10" ht="12">
      <c r="A162" s="209" t="s">
        <v>383</v>
      </c>
      <c r="B162" s="210" t="s">
        <v>12</v>
      </c>
      <c r="C162" s="211">
        <v>1</v>
      </c>
      <c r="J162" s="217">
        <f t="shared" si="5"/>
        <v>1</v>
      </c>
    </row>
    <row r="163" spans="1:10" ht="12">
      <c r="A163" s="209" t="s">
        <v>371</v>
      </c>
      <c r="B163" s="210" t="s">
        <v>12</v>
      </c>
      <c r="C163" s="211">
        <v>1</v>
      </c>
      <c r="J163" s="217">
        <f t="shared" si="5"/>
        <v>1</v>
      </c>
    </row>
    <row r="164" spans="1:10" ht="12">
      <c r="A164" s="209" t="s">
        <v>362</v>
      </c>
      <c r="B164" s="210" t="s">
        <v>12</v>
      </c>
      <c r="D164" s="211">
        <v>1</v>
      </c>
      <c r="E164" s="211">
        <f>1+3+4</f>
        <v>8</v>
      </c>
      <c r="J164" s="217">
        <f t="shared" si="5"/>
        <v>9</v>
      </c>
    </row>
    <row r="165" spans="1:10" ht="12">
      <c r="A165" s="209" t="s">
        <v>407</v>
      </c>
      <c r="B165" s="210" t="s">
        <v>12</v>
      </c>
      <c r="D165" s="211">
        <v>1</v>
      </c>
      <c r="E165" s="211">
        <v>2</v>
      </c>
      <c r="J165" s="217">
        <f t="shared" si="5"/>
        <v>3</v>
      </c>
    </row>
    <row r="166" spans="1:10" ht="12">
      <c r="A166" s="209" t="s">
        <v>409</v>
      </c>
      <c r="B166" s="210" t="s">
        <v>12</v>
      </c>
      <c r="D166" s="211">
        <v>1</v>
      </c>
      <c r="E166" s="211">
        <f>1+1</f>
        <v>2</v>
      </c>
      <c r="J166" s="217">
        <f t="shared" si="5"/>
        <v>3</v>
      </c>
    </row>
    <row r="167" spans="1:10" ht="12">
      <c r="A167" s="209" t="s">
        <v>410</v>
      </c>
      <c r="B167" s="210" t="s">
        <v>12</v>
      </c>
      <c r="E167" s="211">
        <f>2+2</f>
        <v>4</v>
      </c>
      <c r="J167" s="217">
        <f t="shared" si="5"/>
        <v>4</v>
      </c>
    </row>
    <row r="168" spans="1:10" ht="12">
      <c r="A168" s="209" t="s">
        <v>411</v>
      </c>
      <c r="B168" s="210" t="s">
        <v>12</v>
      </c>
      <c r="E168" s="211">
        <v>1</v>
      </c>
      <c r="J168" s="217">
        <f t="shared" si="5"/>
        <v>1</v>
      </c>
    </row>
    <row r="169" spans="1:10" ht="12">
      <c r="A169" s="209" t="s">
        <v>412</v>
      </c>
      <c r="B169" s="210" t="s">
        <v>12</v>
      </c>
      <c r="E169" s="211">
        <v>1</v>
      </c>
      <c r="J169" s="217">
        <f t="shared" si="5"/>
        <v>1</v>
      </c>
    </row>
    <row r="170" spans="1:10" ht="12">
      <c r="A170" s="209" t="s">
        <v>413</v>
      </c>
      <c r="B170" s="210" t="s">
        <v>12</v>
      </c>
      <c r="E170" s="211">
        <v>1</v>
      </c>
      <c r="J170" s="217">
        <f t="shared" si="5"/>
        <v>1</v>
      </c>
    </row>
    <row r="171" spans="1:10" ht="12">
      <c r="A171" s="209" t="s">
        <v>414</v>
      </c>
      <c r="B171" s="210" t="s">
        <v>12</v>
      </c>
      <c r="E171" s="211">
        <v>1</v>
      </c>
      <c r="J171" s="217">
        <f t="shared" si="5"/>
        <v>1</v>
      </c>
    </row>
    <row r="172" spans="1:10" ht="12">
      <c r="A172" s="209" t="s">
        <v>415</v>
      </c>
      <c r="B172" s="210" t="s">
        <v>12</v>
      </c>
      <c r="E172" s="211">
        <v>1</v>
      </c>
      <c r="J172" s="217">
        <f t="shared" si="5"/>
        <v>1</v>
      </c>
    </row>
    <row r="173" spans="1:10" ht="12">
      <c r="A173" s="209" t="s">
        <v>416</v>
      </c>
      <c r="B173" s="210" t="s">
        <v>12</v>
      </c>
      <c r="E173" s="211">
        <v>1</v>
      </c>
      <c r="J173" s="217">
        <f t="shared" si="5"/>
        <v>1</v>
      </c>
    </row>
    <row r="174" spans="1:10" ht="12">
      <c r="A174" s="209" t="s">
        <v>417</v>
      </c>
      <c r="B174" s="210" t="s">
        <v>12</v>
      </c>
      <c r="E174" s="211">
        <v>1</v>
      </c>
      <c r="J174" s="217">
        <f t="shared" si="5"/>
        <v>1</v>
      </c>
    </row>
    <row r="175" spans="1:10" ht="12">
      <c r="A175" s="209" t="s">
        <v>418</v>
      </c>
      <c r="B175" s="210" t="s">
        <v>12</v>
      </c>
      <c r="E175" s="211">
        <v>1</v>
      </c>
      <c r="J175" s="217">
        <f t="shared" si="5"/>
        <v>1</v>
      </c>
    </row>
    <row r="176" spans="1:10" ht="12">
      <c r="A176" s="209" t="s">
        <v>419</v>
      </c>
      <c r="B176" s="210" t="s">
        <v>12</v>
      </c>
      <c r="E176" s="211">
        <v>1</v>
      </c>
      <c r="J176" s="217">
        <f t="shared" si="5"/>
        <v>1</v>
      </c>
    </row>
    <row r="177" spans="1:10" ht="12">
      <c r="A177" s="209" t="s">
        <v>420</v>
      </c>
      <c r="B177" s="210" t="s">
        <v>12</v>
      </c>
      <c r="E177" s="211">
        <v>1</v>
      </c>
      <c r="J177" s="217">
        <f t="shared" si="5"/>
        <v>1</v>
      </c>
    </row>
    <row r="178" spans="1:10" ht="12">
      <c r="A178" s="209" t="s">
        <v>421</v>
      </c>
      <c r="B178" s="210" t="s">
        <v>12</v>
      </c>
      <c r="E178" s="211">
        <v>1</v>
      </c>
      <c r="J178" s="217">
        <f t="shared" si="5"/>
        <v>1</v>
      </c>
    </row>
    <row r="179" spans="1:10" ht="12">
      <c r="A179" s="209" t="s">
        <v>422</v>
      </c>
      <c r="B179" s="210" t="s">
        <v>12</v>
      </c>
      <c r="E179" s="211">
        <v>1</v>
      </c>
      <c r="J179" s="217">
        <f t="shared" si="5"/>
        <v>1</v>
      </c>
    </row>
    <row r="180" spans="1:10" ht="12">
      <c r="A180" s="209" t="s">
        <v>423</v>
      </c>
      <c r="B180" s="210" t="s">
        <v>12</v>
      </c>
      <c r="E180" s="211">
        <v>1</v>
      </c>
      <c r="J180" s="217">
        <f t="shared" si="5"/>
        <v>1</v>
      </c>
    </row>
    <row r="181" spans="1:10" ht="12">
      <c r="A181" s="209" t="s">
        <v>424</v>
      </c>
      <c r="B181" s="210" t="s">
        <v>12</v>
      </c>
      <c r="E181" s="211">
        <v>1</v>
      </c>
      <c r="J181" s="217">
        <f t="shared" si="5"/>
        <v>1</v>
      </c>
    </row>
    <row r="182" spans="1:10" ht="12">
      <c r="A182" s="209" t="s">
        <v>425</v>
      </c>
      <c r="B182" s="210" t="s">
        <v>12</v>
      </c>
      <c r="E182" s="211">
        <v>1</v>
      </c>
      <c r="J182" s="217">
        <f t="shared" si="5"/>
        <v>1</v>
      </c>
    </row>
    <row r="183" spans="1:10" ht="12">
      <c r="A183" s="209" t="s">
        <v>426</v>
      </c>
      <c r="B183" s="210" t="s">
        <v>12</v>
      </c>
      <c r="E183" s="211">
        <v>1</v>
      </c>
      <c r="J183" s="217">
        <f t="shared" si="5"/>
        <v>1</v>
      </c>
    </row>
    <row r="184" spans="1:10" ht="12">
      <c r="A184" s="209" t="s">
        <v>427</v>
      </c>
      <c r="B184" s="210" t="s">
        <v>12</v>
      </c>
      <c r="E184" s="211">
        <v>1</v>
      </c>
      <c r="J184" s="217">
        <f t="shared" si="5"/>
        <v>1</v>
      </c>
    </row>
  </sheetData>
  <sheetProtection/>
  <mergeCells count="4">
    <mergeCell ref="A2:A3"/>
    <mergeCell ref="B2:B3"/>
    <mergeCell ref="P2:P3"/>
    <mergeCell ref="J2:J3"/>
  </mergeCells>
  <printOptions horizontalCentered="1"/>
  <pageMargins left="0.7874015748031497" right="0.7874015748031497" top="0.5905511811023623" bottom="0.7086614173228347" header="0.31496062992125984" footer="0.31496062992125984"/>
  <pageSetup horizontalDpi="600" verticalDpi="600" orientation="portrait" paperSize="9" r:id="rId1"/>
  <headerFooter alignWithMargins="0">
    <oddHeader>&amp;C&amp;"Times New Roman,Félkövér dőlt"Kimutatás az orvosi ügyelet használáatában lévő eszközökről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307"/>
  <sheetViews>
    <sheetView zoomScalePageLayoutView="0" workbookViewId="0" topLeftCell="A1">
      <pane xSplit="2" ySplit="3" topLeftCell="Q28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M305" sqref="AM305"/>
    </sheetView>
  </sheetViews>
  <sheetFormatPr defaultColWidth="9.00390625" defaultRowHeight="12.75"/>
  <cols>
    <col min="1" max="1" width="31.00390625" style="209" bestFit="1" customWidth="1"/>
    <col min="2" max="2" width="10.625" style="210" customWidth="1"/>
    <col min="3" max="9" width="9.125" style="211" hidden="1" customWidth="1"/>
    <col min="10" max="10" width="8.875" style="217" customWidth="1"/>
    <col min="11" max="12" width="9.125" style="211" hidden="1" customWidth="1"/>
    <col min="13" max="19" width="9.125" style="217" customWidth="1"/>
    <col min="20" max="26" width="0" style="211" hidden="1" customWidth="1"/>
    <col min="27" max="27" width="9.125" style="217" customWidth="1"/>
    <col min="28" max="34" width="0" style="211" hidden="1" customWidth="1"/>
    <col min="35" max="35" width="9.125" style="217" customWidth="1"/>
    <col min="36" max="37" width="9.125" style="211" customWidth="1"/>
    <col min="38" max="16384" width="9.125" style="209" customWidth="1"/>
  </cols>
  <sheetData>
    <row r="1" spans="3:35" ht="12">
      <c r="C1" s="212"/>
      <c r="D1" s="212"/>
      <c r="E1" s="212"/>
      <c r="F1" s="212"/>
      <c r="G1" s="212"/>
      <c r="H1" s="212"/>
      <c r="I1" s="212"/>
      <c r="J1" s="261" t="s">
        <v>256</v>
      </c>
      <c r="K1" s="212"/>
      <c r="L1" s="212"/>
      <c r="M1" s="262" t="s">
        <v>441</v>
      </c>
      <c r="N1" s="262" t="s">
        <v>442</v>
      </c>
      <c r="O1" s="262" t="s">
        <v>450</v>
      </c>
      <c r="P1" s="263" t="s">
        <v>451</v>
      </c>
      <c r="Q1" s="262" t="s">
        <v>453</v>
      </c>
      <c r="R1" s="262" t="s">
        <v>543</v>
      </c>
      <c r="S1" s="262" t="s">
        <v>551</v>
      </c>
      <c r="T1" s="215"/>
      <c r="U1" s="215"/>
      <c r="V1" s="215"/>
      <c r="W1" s="215"/>
      <c r="X1" s="215"/>
      <c r="Y1" s="215"/>
      <c r="Z1" s="215"/>
      <c r="AA1" s="262" t="s">
        <v>561</v>
      </c>
      <c r="AB1" s="219"/>
      <c r="AC1" s="215"/>
      <c r="AD1" s="215"/>
      <c r="AE1" s="215"/>
      <c r="AF1" s="215"/>
      <c r="AG1" s="215"/>
      <c r="AH1" s="215"/>
      <c r="AI1" s="262" t="s">
        <v>562</v>
      </c>
    </row>
    <row r="2" spans="1:35" ht="12" customHeight="1">
      <c r="A2" s="256" t="s">
        <v>254</v>
      </c>
      <c r="B2" s="258" t="s">
        <v>257</v>
      </c>
      <c r="C2" s="212" t="s">
        <v>337</v>
      </c>
      <c r="D2" s="212" t="s">
        <v>344</v>
      </c>
      <c r="E2" s="212" t="s">
        <v>345</v>
      </c>
      <c r="F2" s="212" t="s">
        <v>347</v>
      </c>
      <c r="G2" s="212" t="s">
        <v>356</v>
      </c>
      <c r="H2" s="212" t="s">
        <v>357</v>
      </c>
      <c r="I2" s="212"/>
      <c r="J2" s="261"/>
      <c r="K2" s="212">
        <v>0</v>
      </c>
      <c r="L2" s="212">
        <v>1</v>
      </c>
      <c r="M2" s="259"/>
      <c r="N2" s="262"/>
      <c r="O2" s="262"/>
      <c r="P2" s="263"/>
      <c r="Q2" s="262"/>
      <c r="R2" s="262"/>
      <c r="S2" s="262"/>
      <c r="T2" s="215" t="s">
        <v>106</v>
      </c>
      <c r="U2" s="215">
        <v>2</v>
      </c>
      <c r="V2" s="215" t="s">
        <v>596</v>
      </c>
      <c r="W2" s="215" t="s">
        <v>190</v>
      </c>
      <c r="X2" s="215" t="s">
        <v>191</v>
      </c>
      <c r="Y2" s="215" t="s">
        <v>35</v>
      </c>
      <c r="Z2" s="215" t="s">
        <v>634</v>
      </c>
      <c r="AA2" s="262"/>
      <c r="AB2" s="219" t="s">
        <v>106</v>
      </c>
      <c r="AC2" s="215" t="s">
        <v>109</v>
      </c>
      <c r="AD2" s="215" t="s">
        <v>596</v>
      </c>
      <c r="AE2" s="215" t="s">
        <v>190</v>
      </c>
      <c r="AF2" s="215" t="s">
        <v>191</v>
      </c>
      <c r="AG2" s="215" t="s">
        <v>35</v>
      </c>
      <c r="AH2" s="215" t="s">
        <v>634</v>
      </c>
      <c r="AI2" s="262"/>
    </row>
    <row r="3" spans="1:35" ht="12" customHeight="1">
      <c r="A3" s="257"/>
      <c r="B3" s="259"/>
      <c r="C3" s="212"/>
      <c r="D3" s="212"/>
      <c r="E3" s="212"/>
      <c r="F3" s="212"/>
      <c r="G3" s="212"/>
      <c r="H3" s="212"/>
      <c r="I3" s="212"/>
      <c r="J3" s="261"/>
      <c r="K3" s="212"/>
      <c r="L3" s="212"/>
      <c r="M3" s="259"/>
      <c r="N3" s="262"/>
      <c r="O3" s="262"/>
      <c r="P3" s="263"/>
      <c r="Q3" s="262"/>
      <c r="R3" s="262"/>
      <c r="S3" s="262"/>
      <c r="T3" s="215"/>
      <c r="U3" s="215"/>
      <c r="V3" s="215"/>
      <c r="W3" s="215"/>
      <c r="X3" s="215"/>
      <c r="Y3" s="215"/>
      <c r="Z3" s="215"/>
      <c r="AA3" s="262"/>
      <c r="AB3" s="219"/>
      <c r="AC3" s="215"/>
      <c r="AD3" s="215"/>
      <c r="AE3" s="215"/>
      <c r="AF3" s="215"/>
      <c r="AG3" s="215"/>
      <c r="AH3" s="215"/>
      <c r="AI3" s="262"/>
    </row>
    <row r="4" spans="1:13" ht="12.75">
      <c r="A4" s="213"/>
      <c r="B4" s="214"/>
      <c r="C4" s="212"/>
      <c r="D4" s="212"/>
      <c r="E4" s="212"/>
      <c r="F4" s="212"/>
      <c r="G4" s="212"/>
      <c r="H4" s="212"/>
      <c r="I4" s="212"/>
      <c r="J4" s="216"/>
      <c r="K4" s="212"/>
      <c r="L4" s="212"/>
      <c r="M4" s="219"/>
    </row>
    <row r="5" spans="1:35" ht="12">
      <c r="A5" s="209" t="s">
        <v>430</v>
      </c>
      <c r="B5" s="210" t="s">
        <v>12</v>
      </c>
      <c r="D5" s="211">
        <v>1</v>
      </c>
      <c r="E5" s="211">
        <v>2</v>
      </c>
      <c r="H5" s="211">
        <v>3</v>
      </c>
      <c r="J5" s="217">
        <f>SUM(C5:I5)</f>
        <v>6</v>
      </c>
      <c r="L5" s="211">
        <f>1+1</f>
        <v>2</v>
      </c>
      <c r="M5" s="217">
        <f>SUM(K5:L5)</f>
        <v>2</v>
      </c>
      <c r="P5" s="217">
        <v>1</v>
      </c>
      <c r="S5" s="217">
        <v>1</v>
      </c>
      <c r="T5" s="211">
        <v>0</v>
      </c>
      <c r="AA5" s="217">
        <f>SUM(T5:Z5)</f>
        <v>0</v>
      </c>
      <c r="AB5" s="211">
        <v>0</v>
      </c>
      <c r="AI5" s="217">
        <f>SUM(AB5:AH5)</f>
        <v>0</v>
      </c>
    </row>
    <row r="6" spans="1:35" ht="12">
      <c r="A6" s="209" t="s">
        <v>346</v>
      </c>
      <c r="B6" s="210" t="s">
        <v>12</v>
      </c>
      <c r="E6" s="211">
        <v>1</v>
      </c>
      <c r="F6" s="211">
        <f>1+1</f>
        <v>2</v>
      </c>
      <c r="J6" s="217">
        <f aca="true" t="shared" si="0" ref="J6:J69">SUM(C6:I6)</f>
        <v>3</v>
      </c>
      <c r="L6" s="211">
        <v>1</v>
      </c>
      <c r="M6" s="217">
        <f aca="true" t="shared" si="1" ref="M6:M69">SUM(K6:L6)</f>
        <v>1</v>
      </c>
      <c r="AA6" s="217">
        <f aca="true" t="shared" si="2" ref="AA6:AA69">SUM(T6:Z6)</f>
        <v>0</v>
      </c>
      <c r="AI6" s="217">
        <f aca="true" t="shared" si="3" ref="AI6:AI69">SUM(AB6:AH6)</f>
        <v>0</v>
      </c>
    </row>
    <row r="7" spans="1:35" ht="12">
      <c r="A7" s="209" t="s">
        <v>431</v>
      </c>
      <c r="B7" s="210" t="s">
        <v>12</v>
      </c>
      <c r="C7" s="211">
        <v>1</v>
      </c>
      <c r="D7" s="211">
        <v>1</v>
      </c>
      <c r="E7" s="211">
        <v>3</v>
      </c>
      <c r="H7" s="211">
        <f>1+1</f>
        <v>2</v>
      </c>
      <c r="J7" s="217">
        <f t="shared" si="0"/>
        <v>7</v>
      </c>
      <c r="M7" s="217">
        <f t="shared" si="1"/>
        <v>0</v>
      </c>
      <c r="Q7" s="217">
        <v>1</v>
      </c>
      <c r="R7" s="217">
        <v>1</v>
      </c>
      <c r="S7" s="217">
        <f>1+1</f>
        <v>2</v>
      </c>
      <c r="U7" s="211">
        <v>1</v>
      </c>
      <c r="V7" s="211">
        <v>1</v>
      </c>
      <c r="X7" s="211">
        <v>2</v>
      </c>
      <c r="Y7" s="211">
        <v>1</v>
      </c>
      <c r="Z7" s="211">
        <v>1</v>
      </c>
      <c r="AA7" s="217">
        <f t="shared" si="2"/>
        <v>6</v>
      </c>
      <c r="AI7" s="217">
        <f t="shared" si="3"/>
        <v>0</v>
      </c>
    </row>
    <row r="8" spans="1:35" ht="12">
      <c r="A8" s="209" t="s">
        <v>432</v>
      </c>
      <c r="B8" s="210" t="s">
        <v>12</v>
      </c>
      <c r="F8" s="211">
        <v>1</v>
      </c>
      <c r="J8" s="217">
        <f t="shared" si="0"/>
        <v>1</v>
      </c>
      <c r="M8" s="217">
        <f t="shared" si="1"/>
        <v>0</v>
      </c>
      <c r="AA8" s="217">
        <f t="shared" si="2"/>
        <v>0</v>
      </c>
      <c r="AI8" s="217">
        <f t="shared" si="3"/>
        <v>0</v>
      </c>
    </row>
    <row r="9" spans="1:35" ht="12">
      <c r="A9" s="209" t="s">
        <v>439</v>
      </c>
      <c r="B9" s="210" t="s">
        <v>12</v>
      </c>
      <c r="J9" s="217">
        <f t="shared" si="0"/>
        <v>0</v>
      </c>
      <c r="L9" s="211">
        <v>1</v>
      </c>
      <c r="M9" s="217">
        <f t="shared" si="1"/>
        <v>1</v>
      </c>
      <c r="O9" s="217">
        <v>1</v>
      </c>
      <c r="R9" s="217">
        <v>1</v>
      </c>
      <c r="AA9" s="217">
        <f t="shared" si="2"/>
        <v>0</v>
      </c>
      <c r="AI9" s="217">
        <f t="shared" si="3"/>
        <v>0</v>
      </c>
    </row>
    <row r="10" spans="1:35" ht="12">
      <c r="A10" s="209" t="s">
        <v>447</v>
      </c>
      <c r="B10" s="210" t="s">
        <v>12</v>
      </c>
      <c r="I10" s="211">
        <v>1</v>
      </c>
      <c r="J10" s="217">
        <f t="shared" si="0"/>
        <v>1</v>
      </c>
      <c r="M10" s="217">
        <f t="shared" si="1"/>
        <v>0</v>
      </c>
      <c r="U10" s="211">
        <v>1</v>
      </c>
      <c r="AA10" s="217">
        <f t="shared" si="2"/>
        <v>1</v>
      </c>
      <c r="AI10" s="217">
        <f t="shared" si="3"/>
        <v>0</v>
      </c>
    </row>
    <row r="11" spans="1:35" ht="12">
      <c r="A11" s="209" t="s">
        <v>552</v>
      </c>
      <c r="B11" s="210" t="s">
        <v>12</v>
      </c>
      <c r="J11" s="217">
        <f t="shared" si="0"/>
        <v>0</v>
      </c>
      <c r="M11" s="217">
        <f t="shared" si="1"/>
        <v>0</v>
      </c>
      <c r="S11" s="217">
        <v>1</v>
      </c>
      <c r="X11" s="211">
        <v>1</v>
      </c>
      <c r="AA11" s="217">
        <f t="shared" si="2"/>
        <v>1</v>
      </c>
      <c r="AI11" s="217">
        <f t="shared" si="3"/>
        <v>0</v>
      </c>
    </row>
    <row r="12" spans="1:35" ht="12">
      <c r="A12" s="209" t="s">
        <v>271</v>
      </c>
      <c r="B12" s="210" t="s">
        <v>12</v>
      </c>
      <c r="C12" s="211">
        <v>1</v>
      </c>
      <c r="J12" s="217">
        <f t="shared" si="0"/>
        <v>1</v>
      </c>
      <c r="M12" s="217">
        <f t="shared" si="1"/>
        <v>0</v>
      </c>
      <c r="AA12" s="217">
        <f t="shared" si="2"/>
        <v>0</v>
      </c>
      <c r="AI12" s="217">
        <f t="shared" si="3"/>
        <v>0</v>
      </c>
    </row>
    <row r="13" spans="1:35" ht="12">
      <c r="A13" s="209" t="s">
        <v>657</v>
      </c>
      <c r="B13" s="210" t="s">
        <v>12</v>
      </c>
      <c r="J13" s="217">
        <f t="shared" si="0"/>
        <v>0</v>
      </c>
      <c r="M13" s="217">
        <f t="shared" si="1"/>
        <v>0</v>
      </c>
      <c r="AA13" s="217">
        <f t="shared" si="2"/>
        <v>0</v>
      </c>
      <c r="AB13" s="211">
        <v>31</v>
      </c>
      <c r="AI13" s="217">
        <f t="shared" si="3"/>
        <v>31</v>
      </c>
    </row>
    <row r="14" spans="1:35" ht="12">
      <c r="A14" s="209" t="s">
        <v>655</v>
      </c>
      <c r="B14" s="210" t="s">
        <v>12</v>
      </c>
      <c r="J14" s="217">
        <f t="shared" si="0"/>
        <v>0</v>
      </c>
      <c r="M14" s="217">
        <f t="shared" si="1"/>
        <v>0</v>
      </c>
      <c r="AA14" s="217">
        <f t="shared" si="2"/>
        <v>0</v>
      </c>
      <c r="AB14" s="211">
        <v>53</v>
      </c>
      <c r="AI14" s="217">
        <f t="shared" si="3"/>
        <v>53</v>
      </c>
    </row>
    <row r="15" spans="1:35" ht="12">
      <c r="A15" s="209" t="s">
        <v>656</v>
      </c>
      <c r="B15" s="210" t="s">
        <v>12</v>
      </c>
      <c r="J15" s="217">
        <f t="shared" si="0"/>
        <v>0</v>
      </c>
      <c r="M15" s="217">
        <f t="shared" si="1"/>
        <v>0</v>
      </c>
      <c r="AA15" s="217">
        <f t="shared" si="2"/>
        <v>0</v>
      </c>
      <c r="AB15" s="211">
        <v>57</v>
      </c>
      <c r="AI15" s="217">
        <f t="shared" si="3"/>
        <v>57</v>
      </c>
    </row>
    <row r="16" spans="1:35" ht="12">
      <c r="A16" s="209" t="s">
        <v>578</v>
      </c>
      <c r="B16" s="210" t="s">
        <v>12</v>
      </c>
      <c r="J16" s="217">
        <f t="shared" si="0"/>
        <v>0</v>
      </c>
      <c r="M16" s="217">
        <f t="shared" si="1"/>
        <v>0</v>
      </c>
      <c r="T16" s="211">
        <v>3</v>
      </c>
      <c r="V16" s="211">
        <v>4</v>
      </c>
      <c r="W16" s="211">
        <v>1</v>
      </c>
      <c r="AA16" s="217">
        <f t="shared" si="2"/>
        <v>8</v>
      </c>
      <c r="AI16" s="217">
        <f t="shared" si="3"/>
        <v>0</v>
      </c>
    </row>
    <row r="17" spans="1:35" ht="12">
      <c r="A17" s="209" t="s">
        <v>622</v>
      </c>
      <c r="B17" s="210" t="s">
        <v>12</v>
      </c>
      <c r="J17" s="217">
        <f t="shared" si="0"/>
        <v>0</v>
      </c>
      <c r="M17" s="217">
        <f t="shared" si="1"/>
        <v>0</v>
      </c>
      <c r="X17" s="211">
        <v>1</v>
      </c>
      <c r="AA17" s="217">
        <f t="shared" si="2"/>
        <v>1</v>
      </c>
      <c r="AI17" s="217">
        <f t="shared" si="3"/>
        <v>0</v>
      </c>
    </row>
    <row r="18" spans="1:35" ht="12">
      <c r="A18" s="209" t="s">
        <v>273</v>
      </c>
      <c r="B18" s="210" t="s">
        <v>12</v>
      </c>
      <c r="C18" s="211">
        <v>1</v>
      </c>
      <c r="F18" s="211">
        <v>1</v>
      </c>
      <c r="J18" s="217">
        <f t="shared" si="0"/>
        <v>2</v>
      </c>
      <c r="M18" s="217">
        <f t="shared" si="1"/>
        <v>0</v>
      </c>
      <c r="AA18" s="217">
        <f t="shared" si="2"/>
        <v>0</v>
      </c>
      <c r="AI18" s="217">
        <f t="shared" si="3"/>
        <v>0</v>
      </c>
    </row>
    <row r="19" spans="1:35" ht="12">
      <c r="A19" s="209" t="s">
        <v>298</v>
      </c>
      <c r="B19" s="210" t="s">
        <v>12</v>
      </c>
      <c r="F19" s="211">
        <v>1</v>
      </c>
      <c r="H19" s="211">
        <v>1</v>
      </c>
      <c r="J19" s="217">
        <f t="shared" si="0"/>
        <v>2</v>
      </c>
      <c r="L19" s="211">
        <v>1</v>
      </c>
      <c r="M19" s="217">
        <f t="shared" si="1"/>
        <v>1</v>
      </c>
      <c r="N19" s="217">
        <v>1</v>
      </c>
      <c r="S19" s="217">
        <v>1</v>
      </c>
      <c r="T19" s="211">
        <v>1</v>
      </c>
      <c r="U19" s="211">
        <f>1+1</f>
        <v>2</v>
      </c>
      <c r="V19" s="211">
        <v>1</v>
      </c>
      <c r="X19" s="211">
        <v>2</v>
      </c>
      <c r="Z19" s="211">
        <v>2</v>
      </c>
      <c r="AA19" s="217">
        <f t="shared" si="2"/>
        <v>8</v>
      </c>
      <c r="AF19" s="211">
        <v>1</v>
      </c>
      <c r="AI19" s="217">
        <f t="shared" si="3"/>
        <v>1</v>
      </c>
    </row>
    <row r="20" spans="1:35" ht="12">
      <c r="A20" s="209" t="s">
        <v>696</v>
      </c>
      <c r="B20" s="210" t="s">
        <v>12</v>
      </c>
      <c r="J20" s="217">
        <f t="shared" si="0"/>
        <v>0</v>
      </c>
      <c r="M20" s="217">
        <f t="shared" si="1"/>
        <v>0</v>
      </c>
      <c r="AA20" s="217">
        <f t="shared" si="2"/>
        <v>0</v>
      </c>
      <c r="AD20" s="211">
        <v>2</v>
      </c>
      <c r="AI20" s="217">
        <f t="shared" si="3"/>
        <v>2</v>
      </c>
    </row>
    <row r="21" spans="1:35" ht="12">
      <c r="A21" s="209" t="s">
        <v>694</v>
      </c>
      <c r="B21" s="210" t="s">
        <v>12</v>
      </c>
      <c r="J21" s="217">
        <f t="shared" si="0"/>
        <v>0</v>
      </c>
      <c r="M21" s="217">
        <f t="shared" si="1"/>
        <v>0</v>
      </c>
      <c r="AA21" s="217">
        <f t="shared" si="2"/>
        <v>0</v>
      </c>
      <c r="AD21" s="211">
        <v>16</v>
      </c>
      <c r="AI21" s="217">
        <f t="shared" si="3"/>
        <v>16</v>
      </c>
    </row>
    <row r="22" spans="1:35" ht="12">
      <c r="A22" s="209" t="s">
        <v>302</v>
      </c>
      <c r="B22" s="210" t="s">
        <v>12</v>
      </c>
      <c r="F22" s="211">
        <v>1</v>
      </c>
      <c r="J22" s="217">
        <f t="shared" si="0"/>
        <v>1</v>
      </c>
      <c r="M22" s="217">
        <f t="shared" si="1"/>
        <v>0</v>
      </c>
      <c r="AA22" s="217">
        <f t="shared" si="2"/>
        <v>0</v>
      </c>
      <c r="AI22" s="217">
        <f t="shared" si="3"/>
        <v>0</v>
      </c>
    </row>
    <row r="23" spans="1:35" ht="12">
      <c r="A23" s="209" t="s">
        <v>282</v>
      </c>
      <c r="B23" s="210" t="s">
        <v>12</v>
      </c>
      <c r="E23" s="211">
        <v>1</v>
      </c>
      <c r="J23" s="217">
        <f t="shared" si="0"/>
        <v>1</v>
      </c>
      <c r="L23" s="211">
        <v>1</v>
      </c>
      <c r="M23" s="217">
        <f t="shared" si="1"/>
        <v>1</v>
      </c>
      <c r="AA23" s="217">
        <f t="shared" si="2"/>
        <v>0</v>
      </c>
      <c r="AG23" s="211">
        <v>1</v>
      </c>
      <c r="AI23" s="217">
        <f t="shared" si="3"/>
        <v>1</v>
      </c>
    </row>
    <row r="24" spans="1:35" ht="12">
      <c r="A24" s="209" t="s">
        <v>283</v>
      </c>
      <c r="B24" s="210" t="s">
        <v>12</v>
      </c>
      <c r="E24" s="211">
        <v>1</v>
      </c>
      <c r="J24" s="217">
        <f t="shared" si="0"/>
        <v>1</v>
      </c>
      <c r="M24" s="217">
        <f t="shared" si="1"/>
        <v>0</v>
      </c>
      <c r="AA24" s="217">
        <f t="shared" si="2"/>
        <v>0</v>
      </c>
      <c r="AI24" s="217">
        <f t="shared" si="3"/>
        <v>0</v>
      </c>
    </row>
    <row r="25" spans="1:35" ht="12">
      <c r="A25" s="209" t="s">
        <v>612</v>
      </c>
      <c r="B25" s="210" t="s">
        <v>12</v>
      </c>
      <c r="J25" s="217">
        <f t="shared" si="0"/>
        <v>0</v>
      </c>
      <c r="M25" s="217">
        <f t="shared" si="1"/>
        <v>0</v>
      </c>
      <c r="T25" s="211">
        <v>2</v>
      </c>
      <c r="W25" s="211">
        <f>1+2</f>
        <v>3</v>
      </c>
      <c r="X25" s="211">
        <v>1</v>
      </c>
      <c r="Z25" s="211">
        <f>2+16+1</f>
        <v>19</v>
      </c>
      <c r="AA25" s="217">
        <f t="shared" si="2"/>
        <v>25</v>
      </c>
      <c r="AC25" s="211">
        <v>6</v>
      </c>
      <c r="AE25" s="211">
        <f>1+1</f>
        <v>2</v>
      </c>
      <c r="AI25" s="217">
        <f t="shared" si="3"/>
        <v>8</v>
      </c>
    </row>
    <row r="26" spans="1:35" ht="12">
      <c r="A26" s="209" t="s">
        <v>664</v>
      </c>
      <c r="B26" s="210" t="s">
        <v>12</v>
      </c>
      <c r="J26" s="217">
        <f t="shared" si="0"/>
        <v>0</v>
      </c>
      <c r="M26" s="217">
        <f t="shared" si="1"/>
        <v>0</v>
      </c>
      <c r="AA26" s="217">
        <f t="shared" si="2"/>
        <v>0</v>
      </c>
      <c r="AB26" s="211">
        <v>6</v>
      </c>
      <c r="AE26" s="211">
        <v>2</v>
      </c>
      <c r="AF26" s="211">
        <f>1+1+1</f>
        <v>3</v>
      </c>
      <c r="AI26" s="217">
        <f t="shared" si="3"/>
        <v>11</v>
      </c>
    </row>
    <row r="27" spans="1:35" ht="12">
      <c r="A27" s="209" t="s">
        <v>352</v>
      </c>
      <c r="B27" s="210" t="s">
        <v>12</v>
      </c>
      <c r="J27" s="217">
        <f t="shared" si="0"/>
        <v>0</v>
      </c>
      <c r="K27" s="211">
        <v>2</v>
      </c>
      <c r="M27" s="217">
        <f t="shared" si="1"/>
        <v>2</v>
      </c>
      <c r="T27" s="211">
        <v>1</v>
      </c>
      <c r="U27" s="211">
        <v>1</v>
      </c>
      <c r="V27" s="211">
        <f>44+5</f>
        <v>49</v>
      </c>
      <c r="Y27" s="211">
        <v>3</v>
      </c>
      <c r="Z27" s="211">
        <v>1</v>
      </c>
      <c r="AA27" s="217">
        <f t="shared" si="2"/>
        <v>55</v>
      </c>
      <c r="AC27" s="211">
        <f>26+33+8</f>
        <v>67</v>
      </c>
      <c r="AF27" s="211">
        <v>31</v>
      </c>
      <c r="AI27" s="217">
        <f t="shared" si="3"/>
        <v>98</v>
      </c>
    </row>
    <row r="28" spans="1:35" ht="12">
      <c r="A28" s="209" t="s">
        <v>550</v>
      </c>
      <c r="B28" s="210" t="s">
        <v>12</v>
      </c>
      <c r="J28" s="217">
        <f t="shared" si="0"/>
        <v>0</v>
      </c>
      <c r="M28" s="217">
        <f t="shared" si="1"/>
        <v>0</v>
      </c>
      <c r="R28" s="217">
        <v>2</v>
      </c>
      <c r="AA28" s="217">
        <f t="shared" si="2"/>
        <v>0</v>
      </c>
      <c r="AI28" s="217">
        <f t="shared" si="3"/>
        <v>0</v>
      </c>
    </row>
    <row r="29" spans="1:35" ht="12">
      <c r="A29" s="209" t="s">
        <v>625</v>
      </c>
      <c r="B29" s="210" t="s">
        <v>12</v>
      </c>
      <c r="J29" s="217">
        <f t="shared" si="0"/>
        <v>0</v>
      </c>
      <c r="M29" s="217">
        <f t="shared" si="1"/>
        <v>0</v>
      </c>
      <c r="Y29" s="211">
        <v>1</v>
      </c>
      <c r="AA29" s="217">
        <f t="shared" si="2"/>
        <v>1</v>
      </c>
      <c r="AE29" s="211">
        <v>1</v>
      </c>
      <c r="AI29" s="217">
        <f t="shared" si="3"/>
        <v>1</v>
      </c>
    </row>
    <row r="30" spans="1:35" ht="12">
      <c r="A30" s="209" t="s">
        <v>601</v>
      </c>
      <c r="B30" s="210" t="s">
        <v>12</v>
      </c>
      <c r="J30" s="217">
        <f t="shared" si="0"/>
        <v>0</v>
      </c>
      <c r="M30" s="217">
        <f t="shared" si="1"/>
        <v>0</v>
      </c>
      <c r="V30" s="211">
        <v>1</v>
      </c>
      <c r="AA30" s="217">
        <f t="shared" si="2"/>
        <v>1</v>
      </c>
      <c r="AI30" s="217">
        <f t="shared" si="3"/>
        <v>0</v>
      </c>
    </row>
    <row r="31" spans="1:35" ht="12">
      <c r="A31" s="209" t="s">
        <v>448</v>
      </c>
      <c r="B31" s="210" t="s">
        <v>12</v>
      </c>
      <c r="J31" s="217">
        <f t="shared" si="0"/>
        <v>0</v>
      </c>
      <c r="M31" s="217">
        <f t="shared" si="1"/>
        <v>0</v>
      </c>
      <c r="N31" s="217">
        <v>5</v>
      </c>
      <c r="Q31" s="217">
        <v>2</v>
      </c>
      <c r="R31" s="217">
        <f>5</f>
        <v>5</v>
      </c>
      <c r="S31" s="217">
        <v>6</v>
      </c>
      <c r="Z31" s="211">
        <v>8</v>
      </c>
      <c r="AA31" s="217">
        <f t="shared" si="2"/>
        <v>8</v>
      </c>
      <c r="AG31" s="211">
        <v>2</v>
      </c>
      <c r="AI31" s="217">
        <f t="shared" si="3"/>
        <v>2</v>
      </c>
    </row>
    <row r="32" spans="1:35" ht="12">
      <c r="A32" s="209" t="s">
        <v>718</v>
      </c>
      <c r="B32" s="210" t="s">
        <v>12</v>
      </c>
      <c r="J32" s="217">
        <f t="shared" si="0"/>
        <v>0</v>
      </c>
      <c r="M32" s="217">
        <f t="shared" si="1"/>
        <v>0</v>
      </c>
      <c r="AA32" s="217">
        <f t="shared" si="2"/>
        <v>0</v>
      </c>
      <c r="AF32" s="211">
        <v>1</v>
      </c>
      <c r="AI32" s="217">
        <f t="shared" si="3"/>
        <v>1</v>
      </c>
    </row>
    <row r="33" spans="1:35" ht="12">
      <c r="A33" s="209" t="s">
        <v>672</v>
      </c>
      <c r="B33" s="210" t="s">
        <v>12</v>
      </c>
      <c r="J33" s="217">
        <f t="shared" si="0"/>
        <v>0</v>
      </c>
      <c r="M33" s="217">
        <f t="shared" si="1"/>
        <v>0</v>
      </c>
      <c r="AA33" s="217">
        <f t="shared" si="2"/>
        <v>0</v>
      </c>
      <c r="AC33" s="211">
        <v>2</v>
      </c>
      <c r="AI33" s="217">
        <f t="shared" si="3"/>
        <v>2</v>
      </c>
    </row>
    <row r="34" spans="1:35" ht="12">
      <c r="A34" s="209" t="s">
        <v>286</v>
      </c>
      <c r="B34" s="210" t="s">
        <v>12</v>
      </c>
      <c r="E34" s="211">
        <v>1</v>
      </c>
      <c r="J34" s="217">
        <f t="shared" si="0"/>
        <v>1</v>
      </c>
      <c r="M34" s="217">
        <f t="shared" si="1"/>
        <v>0</v>
      </c>
      <c r="AA34" s="217">
        <f t="shared" si="2"/>
        <v>0</v>
      </c>
      <c r="AI34" s="217">
        <f t="shared" si="3"/>
        <v>0</v>
      </c>
    </row>
    <row r="35" spans="1:35" ht="12">
      <c r="A35" s="209" t="s">
        <v>313</v>
      </c>
      <c r="B35" s="210" t="s">
        <v>12</v>
      </c>
      <c r="J35" s="217">
        <f t="shared" si="0"/>
        <v>0</v>
      </c>
      <c r="K35" s="211">
        <v>2</v>
      </c>
      <c r="M35" s="217">
        <f t="shared" si="1"/>
        <v>2</v>
      </c>
      <c r="AA35" s="217">
        <f t="shared" si="2"/>
        <v>0</v>
      </c>
      <c r="AI35" s="217">
        <f t="shared" si="3"/>
        <v>0</v>
      </c>
    </row>
    <row r="36" spans="1:35" ht="12">
      <c r="A36" s="209" t="s">
        <v>262</v>
      </c>
      <c r="B36" s="210" t="s">
        <v>12</v>
      </c>
      <c r="C36" s="211">
        <f>2+1</f>
        <v>3</v>
      </c>
      <c r="J36" s="217">
        <f t="shared" si="0"/>
        <v>3</v>
      </c>
      <c r="M36" s="217">
        <f t="shared" si="1"/>
        <v>0</v>
      </c>
      <c r="AA36" s="217">
        <f t="shared" si="2"/>
        <v>0</v>
      </c>
      <c r="AI36" s="217">
        <f t="shared" si="3"/>
        <v>0</v>
      </c>
    </row>
    <row r="37" spans="1:35" ht="12">
      <c r="A37" s="209" t="s">
        <v>277</v>
      </c>
      <c r="B37" s="210" t="s">
        <v>12</v>
      </c>
      <c r="C37" s="211">
        <v>1</v>
      </c>
      <c r="J37" s="217">
        <f t="shared" si="0"/>
        <v>1</v>
      </c>
      <c r="M37" s="217">
        <f t="shared" si="1"/>
        <v>0</v>
      </c>
      <c r="AA37" s="217">
        <f t="shared" si="2"/>
        <v>0</v>
      </c>
      <c r="AI37" s="217">
        <f t="shared" si="3"/>
        <v>0</v>
      </c>
    </row>
    <row r="38" spans="1:35" ht="12">
      <c r="A38" s="209" t="s">
        <v>553</v>
      </c>
      <c r="B38" s="210" t="s">
        <v>12</v>
      </c>
      <c r="J38" s="217">
        <f t="shared" si="0"/>
        <v>0</v>
      </c>
      <c r="M38" s="217">
        <f t="shared" si="1"/>
        <v>0</v>
      </c>
      <c r="S38" s="217">
        <v>1</v>
      </c>
      <c r="X38" s="211">
        <v>1</v>
      </c>
      <c r="AA38" s="217">
        <f t="shared" si="2"/>
        <v>1</v>
      </c>
      <c r="AI38" s="217">
        <f t="shared" si="3"/>
        <v>0</v>
      </c>
    </row>
    <row r="39" spans="1:35" ht="12">
      <c r="A39" s="209" t="s">
        <v>449</v>
      </c>
      <c r="B39" s="210" t="s">
        <v>12</v>
      </c>
      <c r="J39" s="217">
        <f t="shared" si="0"/>
        <v>0</v>
      </c>
      <c r="M39" s="217">
        <f t="shared" si="1"/>
        <v>0</v>
      </c>
      <c r="N39" s="217">
        <v>1</v>
      </c>
      <c r="S39" s="217">
        <v>1</v>
      </c>
      <c r="AA39" s="217">
        <f t="shared" si="2"/>
        <v>0</v>
      </c>
      <c r="AI39" s="217">
        <f t="shared" si="3"/>
        <v>0</v>
      </c>
    </row>
    <row r="40" spans="1:35" ht="12">
      <c r="A40" s="209" t="s">
        <v>325</v>
      </c>
      <c r="B40" s="210" t="s">
        <v>12</v>
      </c>
      <c r="J40" s="217">
        <f t="shared" si="0"/>
        <v>0</v>
      </c>
      <c r="K40" s="211">
        <v>1</v>
      </c>
      <c r="M40" s="217">
        <f t="shared" si="1"/>
        <v>1</v>
      </c>
      <c r="AA40" s="217">
        <f t="shared" si="2"/>
        <v>0</v>
      </c>
      <c r="AI40" s="217">
        <f t="shared" si="3"/>
        <v>0</v>
      </c>
    </row>
    <row r="41" spans="1:35" ht="12">
      <c r="A41" s="209" t="s">
        <v>437</v>
      </c>
      <c r="B41" s="210" t="s">
        <v>12</v>
      </c>
      <c r="J41" s="217">
        <f t="shared" si="0"/>
        <v>0</v>
      </c>
      <c r="L41" s="211">
        <v>1</v>
      </c>
      <c r="M41" s="217">
        <f t="shared" si="1"/>
        <v>1</v>
      </c>
      <c r="AA41" s="217">
        <f t="shared" si="2"/>
        <v>0</v>
      </c>
      <c r="AI41" s="217">
        <f t="shared" si="3"/>
        <v>0</v>
      </c>
    </row>
    <row r="42" spans="1:35" ht="12">
      <c r="A42" s="209" t="s">
        <v>324</v>
      </c>
      <c r="B42" s="210" t="s">
        <v>12</v>
      </c>
      <c r="G42" s="211">
        <v>2</v>
      </c>
      <c r="J42" s="217">
        <f t="shared" si="0"/>
        <v>2</v>
      </c>
      <c r="K42" s="211">
        <v>1</v>
      </c>
      <c r="M42" s="217">
        <f t="shared" si="1"/>
        <v>1</v>
      </c>
      <c r="AA42" s="217">
        <f t="shared" si="2"/>
        <v>0</v>
      </c>
      <c r="AI42" s="217">
        <f t="shared" si="3"/>
        <v>0</v>
      </c>
    </row>
    <row r="43" spans="1:35" ht="12">
      <c r="A43" s="209" t="s">
        <v>571</v>
      </c>
      <c r="B43" s="210" t="s">
        <v>12</v>
      </c>
      <c r="J43" s="217">
        <f t="shared" si="0"/>
        <v>0</v>
      </c>
      <c r="M43" s="217">
        <f t="shared" si="1"/>
        <v>0</v>
      </c>
      <c r="S43" s="217">
        <v>2</v>
      </c>
      <c r="T43" s="211">
        <f>18+40+2</f>
        <v>60</v>
      </c>
      <c r="U43" s="211">
        <f>2+3+1+11+6</f>
        <v>23</v>
      </c>
      <c r="X43" s="211">
        <f>33+6</f>
        <v>39</v>
      </c>
      <c r="AA43" s="217">
        <f t="shared" si="2"/>
        <v>122</v>
      </c>
      <c r="AI43" s="217">
        <f t="shared" si="3"/>
        <v>0</v>
      </c>
    </row>
    <row r="44" spans="1:35" ht="12">
      <c r="A44" s="209" t="s">
        <v>598</v>
      </c>
      <c r="B44" s="210" t="s">
        <v>12</v>
      </c>
      <c r="J44" s="217">
        <f t="shared" si="0"/>
        <v>0</v>
      </c>
      <c r="M44" s="217">
        <f t="shared" si="1"/>
        <v>0</v>
      </c>
      <c r="U44" s="211">
        <v>23</v>
      </c>
      <c r="AA44" s="217">
        <f t="shared" si="2"/>
        <v>23</v>
      </c>
      <c r="AI44" s="217">
        <f t="shared" si="3"/>
        <v>0</v>
      </c>
    </row>
    <row r="45" spans="1:35" ht="12">
      <c r="A45" s="209" t="s">
        <v>579</v>
      </c>
      <c r="B45" s="210" t="s">
        <v>12</v>
      </c>
      <c r="J45" s="217">
        <f t="shared" si="0"/>
        <v>0</v>
      </c>
      <c r="M45" s="217">
        <f t="shared" si="1"/>
        <v>0</v>
      </c>
      <c r="T45" s="211">
        <v>3</v>
      </c>
      <c r="W45" s="211">
        <v>4</v>
      </c>
      <c r="X45" s="211">
        <v>1</v>
      </c>
      <c r="AA45" s="217">
        <f t="shared" si="2"/>
        <v>8</v>
      </c>
      <c r="AI45" s="217">
        <f t="shared" si="3"/>
        <v>0</v>
      </c>
    </row>
    <row r="46" spans="1:35" ht="12">
      <c r="A46" s="209" t="s">
        <v>717</v>
      </c>
      <c r="B46" s="210" t="s">
        <v>12</v>
      </c>
      <c r="J46" s="217">
        <f t="shared" si="0"/>
        <v>0</v>
      </c>
      <c r="M46" s="217">
        <f t="shared" si="1"/>
        <v>0</v>
      </c>
      <c r="AA46" s="217">
        <f t="shared" si="2"/>
        <v>0</v>
      </c>
      <c r="AF46" s="211">
        <v>1</v>
      </c>
      <c r="AI46" s="217">
        <f t="shared" si="3"/>
        <v>1</v>
      </c>
    </row>
    <row r="47" spans="1:35" ht="12">
      <c r="A47" s="209" t="s">
        <v>546</v>
      </c>
      <c r="B47" s="210" t="s">
        <v>12</v>
      </c>
      <c r="J47" s="217">
        <f t="shared" si="0"/>
        <v>0</v>
      </c>
      <c r="M47" s="217">
        <f t="shared" si="1"/>
        <v>0</v>
      </c>
      <c r="R47" s="217">
        <v>1</v>
      </c>
      <c r="U47" s="211">
        <v>1</v>
      </c>
      <c r="AA47" s="217">
        <f t="shared" si="2"/>
        <v>1</v>
      </c>
      <c r="AI47" s="217">
        <f t="shared" si="3"/>
        <v>0</v>
      </c>
    </row>
    <row r="48" spans="1:35" ht="12">
      <c r="A48" s="209" t="s">
        <v>329</v>
      </c>
      <c r="B48" s="210" t="s">
        <v>12</v>
      </c>
      <c r="G48" s="211">
        <v>1</v>
      </c>
      <c r="J48" s="217">
        <f t="shared" si="0"/>
        <v>1</v>
      </c>
      <c r="M48" s="217">
        <f t="shared" si="1"/>
        <v>0</v>
      </c>
      <c r="AA48" s="217">
        <f t="shared" si="2"/>
        <v>0</v>
      </c>
      <c r="AI48" s="217">
        <f t="shared" si="3"/>
        <v>0</v>
      </c>
    </row>
    <row r="49" spans="1:35" ht="12">
      <c r="A49" s="209" t="s">
        <v>621</v>
      </c>
      <c r="B49" s="210" t="s">
        <v>12</v>
      </c>
      <c r="J49" s="217">
        <f t="shared" si="0"/>
        <v>0</v>
      </c>
      <c r="M49" s="217">
        <f t="shared" si="1"/>
        <v>0</v>
      </c>
      <c r="X49" s="211">
        <v>2</v>
      </c>
      <c r="AA49" s="217">
        <f t="shared" si="2"/>
        <v>2</v>
      </c>
      <c r="AI49" s="217">
        <f t="shared" si="3"/>
        <v>0</v>
      </c>
    </row>
    <row r="50" spans="1:35" ht="12">
      <c r="A50" s="209" t="s">
        <v>619</v>
      </c>
      <c r="B50" s="210" t="s">
        <v>12</v>
      </c>
      <c r="J50" s="217">
        <f t="shared" si="0"/>
        <v>0</v>
      </c>
      <c r="M50" s="217">
        <f t="shared" si="1"/>
        <v>0</v>
      </c>
      <c r="P50" s="217">
        <v>1</v>
      </c>
      <c r="X50" s="211">
        <v>1</v>
      </c>
      <c r="AA50" s="217">
        <f t="shared" si="2"/>
        <v>1</v>
      </c>
      <c r="AI50" s="217">
        <f t="shared" si="3"/>
        <v>0</v>
      </c>
    </row>
    <row r="51" spans="1:35" ht="12">
      <c r="A51" s="209" t="s">
        <v>314</v>
      </c>
      <c r="B51" s="210" t="s">
        <v>12</v>
      </c>
      <c r="F51" s="211">
        <v>1</v>
      </c>
      <c r="J51" s="217">
        <f t="shared" si="0"/>
        <v>1</v>
      </c>
      <c r="M51" s="217">
        <f t="shared" si="1"/>
        <v>0</v>
      </c>
      <c r="Z51" s="211">
        <v>1</v>
      </c>
      <c r="AA51" s="217">
        <f t="shared" si="2"/>
        <v>1</v>
      </c>
      <c r="AI51" s="217">
        <f t="shared" si="3"/>
        <v>0</v>
      </c>
    </row>
    <row r="52" spans="1:35" ht="12">
      <c r="A52" s="209" t="s">
        <v>724</v>
      </c>
      <c r="B52" s="210" t="s">
        <v>12</v>
      </c>
      <c r="J52" s="217">
        <f t="shared" si="0"/>
        <v>0</v>
      </c>
      <c r="M52" s="217">
        <f t="shared" si="1"/>
        <v>0</v>
      </c>
      <c r="AA52" s="217">
        <f t="shared" si="2"/>
        <v>0</v>
      </c>
      <c r="AH52" s="211">
        <v>1</v>
      </c>
      <c r="AI52" s="217">
        <f t="shared" si="3"/>
        <v>1</v>
      </c>
    </row>
    <row r="53" spans="1:35" ht="12">
      <c r="A53" s="209" t="s">
        <v>266</v>
      </c>
      <c r="B53" s="210" t="s">
        <v>12</v>
      </c>
      <c r="C53" s="211">
        <v>2</v>
      </c>
      <c r="J53" s="217">
        <f t="shared" si="0"/>
        <v>2</v>
      </c>
      <c r="L53" s="211">
        <v>1</v>
      </c>
      <c r="M53" s="217">
        <f t="shared" si="1"/>
        <v>1</v>
      </c>
      <c r="AA53" s="217">
        <f t="shared" si="2"/>
        <v>0</v>
      </c>
      <c r="AI53" s="217">
        <f t="shared" si="3"/>
        <v>0</v>
      </c>
    </row>
    <row r="54" spans="1:35" ht="12">
      <c r="A54" s="209" t="s">
        <v>268</v>
      </c>
      <c r="B54" s="210" t="s">
        <v>12</v>
      </c>
      <c r="C54" s="211">
        <v>6</v>
      </c>
      <c r="J54" s="217">
        <f t="shared" si="0"/>
        <v>6</v>
      </c>
      <c r="M54" s="217">
        <f t="shared" si="1"/>
        <v>0</v>
      </c>
      <c r="AA54" s="217">
        <f t="shared" si="2"/>
        <v>0</v>
      </c>
      <c r="AI54" s="217">
        <f t="shared" si="3"/>
        <v>0</v>
      </c>
    </row>
    <row r="55" spans="1:35" ht="12">
      <c r="A55" s="209" t="s">
        <v>292</v>
      </c>
      <c r="B55" s="210" t="s">
        <v>12</v>
      </c>
      <c r="E55" s="211">
        <v>1</v>
      </c>
      <c r="J55" s="217">
        <f t="shared" si="0"/>
        <v>1</v>
      </c>
      <c r="M55" s="217">
        <f t="shared" si="1"/>
        <v>0</v>
      </c>
      <c r="AA55" s="217">
        <f t="shared" si="2"/>
        <v>0</v>
      </c>
      <c r="AI55" s="217">
        <f t="shared" si="3"/>
        <v>0</v>
      </c>
    </row>
    <row r="56" spans="1:35" ht="12">
      <c r="A56" s="209" t="s">
        <v>702</v>
      </c>
      <c r="B56" s="210" t="s">
        <v>12</v>
      </c>
      <c r="J56" s="217">
        <f t="shared" si="0"/>
        <v>0</v>
      </c>
      <c r="M56" s="217">
        <f t="shared" si="1"/>
        <v>0</v>
      </c>
      <c r="AA56" s="217">
        <f t="shared" si="2"/>
        <v>0</v>
      </c>
      <c r="AE56" s="211">
        <v>1</v>
      </c>
      <c r="AI56" s="217">
        <f t="shared" si="3"/>
        <v>1</v>
      </c>
    </row>
    <row r="57" spans="1:35" ht="12">
      <c r="A57" s="209" t="s">
        <v>669</v>
      </c>
      <c r="B57" s="210" t="s">
        <v>12</v>
      </c>
      <c r="J57" s="217">
        <f t="shared" si="0"/>
        <v>0</v>
      </c>
      <c r="M57" s="217">
        <f t="shared" si="1"/>
        <v>0</v>
      </c>
      <c r="AA57" s="217">
        <f t="shared" si="2"/>
        <v>0</v>
      </c>
      <c r="AC57" s="211">
        <v>8</v>
      </c>
      <c r="AI57" s="217">
        <f t="shared" si="3"/>
        <v>8</v>
      </c>
    </row>
    <row r="58" spans="1:35" ht="12">
      <c r="A58" s="209" t="s">
        <v>663</v>
      </c>
      <c r="B58" s="210" t="s">
        <v>12</v>
      </c>
      <c r="J58" s="217">
        <f t="shared" si="0"/>
        <v>0</v>
      </c>
      <c r="M58" s="217">
        <f t="shared" si="1"/>
        <v>0</v>
      </c>
      <c r="AA58" s="217">
        <f t="shared" si="2"/>
        <v>0</v>
      </c>
      <c r="AB58" s="211">
        <v>37</v>
      </c>
      <c r="AI58" s="217">
        <f t="shared" si="3"/>
        <v>37</v>
      </c>
    </row>
    <row r="59" spans="1:35" ht="12">
      <c r="A59" s="209" t="s">
        <v>548</v>
      </c>
      <c r="B59" s="210" t="s">
        <v>12</v>
      </c>
      <c r="J59" s="217">
        <f t="shared" si="0"/>
        <v>0</v>
      </c>
      <c r="M59" s="217">
        <f t="shared" si="1"/>
        <v>0</v>
      </c>
      <c r="R59" s="217">
        <v>1</v>
      </c>
      <c r="AA59" s="217">
        <f t="shared" si="2"/>
        <v>0</v>
      </c>
      <c r="AI59" s="217">
        <f t="shared" si="3"/>
        <v>0</v>
      </c>
    </row>
    <row r="60" spans="1:35" ht="12">
      <c r="A60" s="209" t="s">
        <v>333</v>
      </c>
      <c r="B60" s="210" t="s">
        <v>12</v>
      </c>
      <c r="G60" s="211">
        <v>19</v>
      </c>
      <c r="J60" s="217">
        <f t="shared" si="0"/>
        <v>19</v>
      </c>
      <c r="M60" s="217">
        <f t="shared" si="1"/>
        <v>0</v>
      </c>
      <c r="AA60" s="217">
        <f t="shared" si="2"/>
        <v>0</v>
      </c>
      <c r="AI60" s="217">
        <f t="shared" si="3"/>
        <v>0</v>
      </c>
    </row>
    <row r="61" spans="1:35" ht="12">
      <c r="A61" s="209" t="s">
        <v>659</v>
      </c>
      <c r="B61" s="210" t="s">
        <v>12</v>
      </c>
      <c r="J61" s="217">
        <f t="shared" si="0"/>
        <v>0</v>
      </c>
      <c r="M61" s="217">
        <f t="shared" si="1"/>
        <v>0</v>
      </c>
      <c r="AA61" s="217">
        <f t="shared" si="2"/>
        <v>0</v>
      </c>
      <c r="AB61" s="211">
        <v>5</v>
      </c>
      <c r="AI61" s="217">
        <f t="shared" si="3"/>
        <v>5</v>
      </c>
    </row>
    <row r="62" spans="1:35" ht="12">
      <c r="A62" s="209" t="s">
        <v>549</v>
      </c>
      <c r="B62" s="210" t="s">
        <v>12</v>
      </c>
      <c r="J62" s="217">
        <f t="shared" si="0"/>
        <v>0</v>
      </c>
      <c r="M62" s="217">
        <f t="shared" si="1"/>
        <v>0</v>
      </c>
      <c r="R62" s="217">
        <v>1</v>
      </c>
      <c r="AA62" s="217">
        <f t="shared" si="2"/>
        <v>0</v>
      </c>
      <c r="AI62" s="217">
        <f t="shared" si="3"/>
        <v>0</v>
      </c>
    </row>
    <row r="63" spans="1:35" ht="12">
      <c r="A63" s="209" t="s">
        <v>330</v>
      </c>
      <c r="B63" s="210" t="s">
        <v>12</v>
      </c>
      <c r="G63" s="211">
        <v>12</v>
      </c>
      <c r="J63" s="217">
        <f t="shared" si="0"/>
        <v>12</v>
      </c>
      <c r="M63" s="217">
        <f t="shared" si="1"/>
        <v>0</v>
      </c>
      <c r="AA63" s="217">
        <f t="shared" si="2"/>
        <v>0</v>
      </c>
      <c r="AB63" s="211">
        <v>160</v>
      </c>
      <c r="AI63" s="217">
        <f t="shared" si="3"/>
        <v>160</v>
      </c>
    </row>
    <row r="64" spans="1:35" ht="12">
      <c r="A64" s="209" t="s">
        <v>705</v>
      </c>
      <c r="B64" s="210" t="s">
        <v>12</v>
      </c>
      <c r="J64" s="217">
        <f t="shared" si="0"/>
        <v>0</v>
      </c>
      <c r="M64" s="217">
        <f t="shared" si="1"/>
        <v>0</v>
      </c>
      <c r="AA64" s="217">
        <f t="shared" si="2"/>
        <v>0</v>
      </c>
      <c r="AE64" s="211">
        <v>1</v>
      </c>
      <c r="AI64" s="217">
        <f t="shared" si="3"/>
        <v>1</v>
      </c>
    </row>
    <row r="65" spans="1:35" ht="12">
      <c r="A65" s="209" t="s">
        <v>327</v>
      </c>
      <c r="B65" s="210" t="s">
        <v>12</v>
      </c>
      <c r="G65" s="211">
        <v>2</v>
      </c>
      <c r="J65" s="217">
        <f t="shared" si="0"/>
        <v>2</v>
      </c>
      <c r="M65" s="217">
        <f t="shared" si="1"/>
        <v>0</v>
      </c>
      <c r="AA65" s="217">
        <f t="shared" si="2"/>
        <v>0</v>
      </c>
      <c r="AI65" s="217">
        <f t="shared" si="3"/>
        <v>0</v>
      </c>
    </row>
    <row r="66" spans="1:35" ht="12">
      <c r="A66" s="209" t="s">
        <v>688</v>
      </c>
      <c r="B66" s="210" t="s">
        <v>12</v>
      </c>
      <c r="J66" s="217">
        <f t="shared" si="0"/>
        <v>0</v>
      </c>
      <c r="M66" s="217">
        <f t="shared" si="1"/>
        <v>0</v>
      </c>
      <c r="AA66" s="217">
        <f t="shared" si="2"/>
        <v>0</v>
      </c>
      <c r="AD66" s="211">
        <v>13</v>
      </c>
      <c r="AI66" s="217">
        <f t="shared" si="3"/>
        <v>13</v>
      </c>
    </row>
    <row r="67" spans="1:35" ht="12">
      <c r="A67" s="209" t="s">
        <v>566</v>
      </c>
      <c r="B67" s="210" t="s">
        <v>12</v>
      </c>
      <c r="J67" s="217">
        <f t="shared" si="0"/>
        <v>0</v>
      </c>
      <c r="M67" s="217">
        <f t="shared" si="1"/>
        <v>0</v>
      </c>
      <c r="T67" s="211">
        <v>1</v>
      </c>
      <c r="Z67" s="211">
        <v>12</v>
      </c>
      <c r="AA67" s="217">
        <f t="shared" si="2"/>
        <v>13</v>
      </c>
      <c r="AE67" s="211">
        <v>1</v>
      </c>
      <c r="AI67" s="217">
        <f t="shared" si="3"/>
        <v>1</v>
      </c>
    </row>
    <row r="68" spans="1:35" ht="12">
      <c r="A68" s="209" t="s">
        <v>281</v>
      </c>
      <c r="B68" s="210" t="s">
        <v>12</v>
      </c>
      <c r="D68" s="211">
        <v>3</v>
      </c>
      <c r="J68" s="217">
        <f t="shared" si="0"/>
        <v>3</v>
      </c>
      <c r="L68" s="211">
        <v>1</v>
      </c>
      <c r="M68" s="217">
        <f t="shared" si="1"/>
        <v>1</v>
      </c>
      <c r="R68" s="217">
        <f>1+4</f>
        <v>5</v>
      </c>
      <c r="AA68" s="217">
        <f t="shared" si="2"/>
        <v>0</v>
      </c>
      <c r="AI68" s="217">
        <f t="shared" si="3"/>
        <v>0</v>
      </c>
    </row>
    <row r="69" spans="1:35" ht="12">
      <c r="A69" s="209" t="s">
        <v>401</v>
      </c>
      <c r="B69" s="210" t="s">
        <v>12</v>
      </c>
      <c r="J69" s="217">
        <f t="shared" si="0"/>
        <v>0</v>
      </c>
      <c r="M69" s="217">
        <f t="shared" si="1"/>
        <v>0</v>
      </c>
      <c r="AA69" s="217">
        <f t="shared" si="2"/>
        <v>0</v>
      </c>
      <c r="AC69" s="211">
        <v>1</v>
      </c>
      <c r="AE69" s="211">
        <v>1</v>
      </c>
      <c r="AI69" s="217">
        <f t="shared" si="3"/>
        <v>2</v>
      </c>
    </row>
    <row r="70" spans="1:35" ht="12">
      <c r="A70" s="209" t="s">
        <v>594</v>
      </c>
      <c r="B70" s="210" t="s">
        <v>12</v>
      </c>
      <c r="J70" s="217">
        <f aca="true" t="shared" si="4" ref="J70:J133">SUM(C70:I70)</f>
        <v>0</v>
      </c>
      <c r="M70" s="217">
        <f aca="true" t="shared" si="5" ref="M70:M133">SUM(K70:L70)</f>
        <v>0</v>
      </c>
      <c r="U70" s="211">
        <v>1</v>
      </c>
      <c r="AA70" s="217">
        <f aca="true" t="shared" si="6" ref="AA70:AA133">SUM(T70:Z70)</f>
        <v>1</v>
      </c>
      <c r="AI70" s="217">
        <f aca="true" t="shared" si="7" ref="AI70:AI133">SUM(AB70:AH70)</f>
        <v>0</v>
      </c>
    </row>
    <row r="71" spans="1:35" ht="12">
      <c r="A71" s="209" t="s">
        <v>678</v>
      </c>
      <c r="B71" s="210" t="s">
        <v>12</v>
      </c>
      <c r="J71" s="217">
        <f t="shared" si="4"/>
        <v>0</v>
      </c>
      <c r="M71" s="217">
        <f t="shared" si="5"/>
        <v>0</v>
      </c>
      <c r="AA71" s="217">
        <f t="shared" si="6"/>
        <v>0</v>
      </c>
      <c r="AC71" s="211">
        <v>1</v>
      </c>
      <c r="AI71" s="217">
        <f t="shared" si="7"/>
        <v>1</v>
      </c>
    </row>
    <row r="72" spans="1:35" ht="12">
      <c r="A72" s="209" t="s">
        <v>575</v>
      </c>
      <c r="B72" s="210" t="s">
        <v>12</v>
      </c>
      <c r="J72" s="217">
        <f t="shared" si="4"/>
        <v>0</v>
      </c>
      <c r="M72" s="217">
        <f t="shared" si="5"/>
        <v>0</v>
      </c>
      <c r="T72" s="211">
        <v>2</v>
      </c>
      <c r="AA72" s="217">
        <f t="shared" si="6"/>
        <v>2</v>
      </c>
      <c r="AI72" s="217">
        <f t="shared" si="7"/>
        <v>0</v>
      </c>
    </row>
    <row r="73" spans="1:35" ht="12">
      <c r="A73" s="209" t="s">
        <v>576</v>
      </c>
      <c r="B73" s="210" t="s">
        <v>12</v>
      </c>
      <c r="J73" s="217">
        <f t="shared" si="4"/>
        <v>0</v>
      </c>
      <c r="M73" s="217">
        <f t="shared" si="5"/>
        <v>0</v>
      </c>
      <c r="T73" s="211">
        <v>1</v>
      </c>
      <c r="AA73" s="217">
        <f t="shared" si="6"/>
        <v>1</v>
      </c>
      <c r="AI73" s="217">
        <f t="shared" si="7"/>
        <v>0</v>
      </c>
    </row>
    <row r="74" spans="1:35" ht="12">
      <c r="A74" s="209" t="s">
        <v>692</v>
      </c>
      <c r="B74" s="210" t="s">
        <v>12</v>
      </c>
      <c r="J74" s="217">
        <f t="shared" si="4"/>
        <v>0</v>
      </c>
      <c r="M74" s="217">
        <f t="shared" si="5"/>
        <v>0</v>
      </c>
      <c r="AA74" s="217">
        <f t="shared" si="6"/>
        <v>0</v>
      </c>
      <c r="AD74" s="211">
        <v>12</v>
      </c>
      <c r="AI74" s="217">
        <f t="shared" si="7"/>
        <v>12</v>
      </c>
    </row>
    <row r="75" spans="1:35" ht="12">
      <c r="A75" s="209" t="s">
        <v>614</v>
      </c>
      <c r="B75" s="210" t="s">
        <v>12</v>
      </c>
      <c r="J75" s="217">
        <f t="shared" si="4"/>
        <v>0</v>
      </c>
      <c r="M75" s="217">
        <f t="shared" si="5"/>
        <v>0</v>
      </c>
      <c r="W75" s="211">
        <v>24</v>
      </c>
      <c r="AA75" s="217">
        <f t="shared" si="6"/>
        <v>24</v>
      </c>
      <c r="AI75" s="217">
        <f t="shared" si="7"/>
        <v>0</v>
      </c>
    </row>
    <row r="76" spans="1:35" ht="12">
      <c r="A76" s="209" t="s">
        <v>300</v>
      </c>
      <c r="B76" s="210" t="s">
        <v>12</v>
      </c>
      <c r="F76" s="211">
        <v>4</v>
      </c>
      <c r="J76" s="217">
        <f t="shared" si="4"/>
        <v>4</v>
      </c>
      <c r="M76" s="217">
        <f t="shared" si="5"/>
        <v>0</v>
      </c>
      <c r="AA76" s="217">
        <f t="shared" si="6"/>
        <v>0</v>
      </c>
      <c r="AB76" s="211">
        <v>6</v>
      </c>
      <c r="AI76" s="217">
        <f t="shared" si="7"/>
        <v>6</v>
      </c>
    </row>
    <row r="77" spans="1:35" ht="12">
      <c r="A77" s="209" t="s">
        <v>291</v>
      </c>
      <c r="B77" s="210" t="s">
        <v>12</v>
      </c>
      <c r="E77" s="211">
        <v>1</v>
      </c>
      <c r="I77" s="211">
        <v>3</v>
      </c>
      <c r="J77" s="217">
        <f t="shared" si="4"/>
        <v>4</v>
      </c>
      <c r="M77" s="217">
        <f t="shared" si="5"/>
        <v>0</v>
      </c>
      <c r="S77" s="217">
        <f>11+3</f>
        <v>14</v>
      </c>
      <c r="AA77" s="217">
        <f t="shared" si="6"/>
        <v>0</v>
      </c>
      <c r="AI77" s="217">
        <f t="shared" si="7"/>
        <v>0</v>
      </c>
    </row>
    <row r="78" spans="1:35" ht="12">
      <c r="A78" s="209" t="s">
        <v>709</v>
      </c>
      <c r="B78" s="210" t="s">
        <v>12</v>
      </c>
      <c r="J78" s="217">
        <f t="shared" si="4"/>
        <v>0</v>
      </c>
      <c r="M78" s="217">
        <f t="shared" si="5"/>
        <v>0</v>
      </c>
      <c r="AA78" s="217">
        <f t="shared" si="6"/>
        <v>0</v>
      </c>
      <c r="AE78" s="211">
        <f>1+1+1</f>
        <v>3</v>
      </c>
      <c r="AI78" s="217">
        <f t="shared" si="7"/>
        <v>3</v>
      </c>
    </row>
    <row r="79" spans="1:35" ht="12">
      <c r="A79" s="209" t="s">
        <v>340</v>
      </c>
      <c r="B79" s="210" t="s">
        <v>12</v>
      </c>
      <c r="C79" s="211">
        <v>1</v>
      </c>
      <c r="J79" s="217">
        <f t="shared" si="4"/>
        <v>1</v>
      </c>
      <c r="M79" s="217">
        <f t="shared" si="5"/>
        <v>0</v>
      </c>
      <c r="T79" s="211">
        <v>100</v>
      </c>
      <c r="AA79" s="217">
        <f t="shared" si="6"/>
        <v>100</v>
      </c>
      <c r="AI79" s="217">
        <f t="shared" si="7"/>
        <v>0</v>
      </c>
    </row>
    <row r="80" spans="1:35" ht="12">
      <c r="A80" s="209" t="s">
        <v>605</v>
      </c>
      <c r="B80" s="210" t="s">
        <v>12</v>
      </c>
      <c r="J80" s="217">
        <f t="shared" si="4"/>
        <v>0</v>
      </c>
      <c r="M80" s="217">
        <f t="shared" si="5"/>
        <v>0</v>
      </c>
      <c r="V80" s="211">
        <v>3</v>
      </c>
      <c r="AA80" s="217">
        <f t="shared" si="6"/>
        <v>3</v>
      </c>
      <c r="AF80" s="211">
        <v>1</v>
      </c>
      <c r="AI80" s="217">
        <f t="shared" si="7"/>
        <v>1</v>
      </c>
    </row>
    <row r="81" spans="1:35" ht="12">
      <c r="A81" s="209" t="s">
        <v>296</v>
      </c>
      <c r="B81" s="210" t="s">
        <v>12</v>
      </c>
      <c r="F81" s="211">
        <v>1</v>
      </c>
      <c r="J81" s="217">
        <f t="shared" si="4"/>
        <v>1</v>
      </c>
      <c r="M81" s="217">
        <f t="shared" si="5"/>
        <v>0</v>
      </c>
      <c r="AA81" s="217">
        <f t="shared" si="6"/>
        <v>0</v>
      </c>
      <c r="AI81" s="217">
        <f t="shared" si="7"/>
        <v>0</v>
      </c>
    </row>
    <row r="82" spans="1:35" ht="12">
      <c r="A82" s="209" t="s">
        <v>722</v>
      </c>
      <c r="B82" s="210" t="s">
        <v>12</v>
      </c>
      <c r="J82" s="217">
        <f t="shared" si="4"/>
        <v>0</v>
      </c>
      <c r="M82" s="217">
        <f t="shared" si="5"/>
        <v>0</v>
      </c>
      <c r="AA82" s="217">
        <f t="shared" si="6"/>
        <v>0</v>
      </c>
      <c r="AF82" s="211">
        <v>1</v>
      </c>
      <c r="AI82" s="217">
        <f t="shared" si="7"/>
        <v>1</v>
      </c>
    </row>
    <row r="83" spans="1:35" ht="12">
      <c r="A83" s="209" t="s">
        <v>545</v>
      </c>
      <c r="B83" s="210" t="s">
        <v>12</v>
      </c>
      <c r="E83" s="211">
        <v>2</v>
      </c>
      <c r="H83" s="211">
        <v>2</v>
      </c>
      <c r="J83" s="217">
        <f t="shared" si="4"/>
        <v>4</v>
      </c>
      <c r="M83" s="217">
        <f t="shared" si="5"/>
        <v>0</v>
      </c>
      <c r="R83" s="217">
        <v>3</v>
      </c>
      <c r="S83" s="217">
        <v>2</v>
      </c>
      <c r="X83" s="211">
        <v>1</v>
      </c>
      <c r="AA83" s="217">
        <f t="shared" si="6"/>
        <v>1</v>
      </c>
      <c r="AG83" s="211">
        <v>2</v>
      </c>
      <c r="AI83" s="217">
        <f t="shared" si="7"/>
        <v>2</v>
      </c>
    </row>
    <row r="84" spans="1:35" ht="12">
      <c r="A84" s="209" t="s">
        <v>554</v>
      </c>
      <c r="B84" s="210" t="s">
        <v>12</v>
      </c>
      <c r="J84" s="217">
        <f t="shared" si="4"/>
        <v>0</v>
      </c>
      <c r="M84" s="217">
        <f t="shared" si="5"/>
        <v>0</v>
      </c>
      <c r="S84" s="217">
        <v>2</v>
      </c>
      <c r="W84" s="211">
        <v>2</v>
      </c>
      <c r="X84" s="211">
        <v>5</v>
      </c>
      <c r="AA84" s="217">
        <f t="shared" si="6"/>
        <v>7</v>
      </c>
      <c r="AI84" s="217">
        <f t="shared" si="7"/>
        <v>0</v>
      </c>
    </row>
    <row r="85" spans="1:35" ht="12">
      <c r="A85" s="209" t="s">
        <v>440</v>
      </c>
      <c r="B85" s="210" t="s">
        <v>12</v>
      </c>
      <c r="J85" s="217">
        <f t="shared" si="4"/>
        <v>0</v>
      </c>
      <c r="L85" s="211">
        <v>1</v>
      </c>
      <c r="M85" s="217">
        <f t="shared" si="5"/>
        <v>1</v>
      </c>
      <c r="AA85" s="217">
        <f t="shared" si="6"/>
        <v>0</v>
      </c>
      <c r="AI85" s="217">
        <f t="shared" si="7"/>
        <v>0</v>
      </c>
    </row>
    <row r="86" spans="1:35" ht="12">
      <c r="A86" s="209" t="s">
        <v>360</v>
      </c>
      <c r="B86" s="210" t="s">
        <v>12</v>
      </c>
      <c r="J86" s="217">
        <f t="shared" si="4"/>
        <v>0</v>
      </c>
      <c r="M86" s="217">
        <f t="shared" si="5"/>
        <v>0</v>
      </c>
      <c r="AA86" s="217">
        <f t="shared" si="6"/>
        <v>0</v>
      </c>
      <c r="AI86" s="217">
        <f t="shared" si="7"/>
        <v>0</v>
      </c>
    </row>
    <row r="87" spans="1:35" ht="12">
      <c r="A87" s="209" t="s">
        <v>568</v>
      </c>
      <c r="B87" s="210" t="s">
        <v>12</v>
      </c>
      <c r="J87" s="217">
        <f t="shared" si="4"/>
        <v>0</v>
      </c>
      <c r="M87" s="217">
        <f t="shared" si="5"/>
        <v>0</v>
      </c>
      <c r="T87" s="211">
        <v>3</v>
      </c>
      <c r="U87" s="211">
        <v>2</v>
      </c>
      <c r="V87" s="211">
        <f>38+3</f>
        <v>41</v>
      </c>
      <c r="W87" s="211">
        <f>2+3+2</f>
        <v>7</v>
      </c>
      <c r="X87" s="211">
        <v>1</v>
      </c>
      <c r="Y87" s="211">
        <v>1</v>
      </c>
      <c r="Z87" s="211">
        <f>2+6</f>
        <v>8</v>
      </c>
      <c r="AA87" s="217">
        <f t="shared" si="6"/>
        <v>63</v>
      </c>
      <c r="AI87" s="217">
        <f t="shared" si="7"/>
        <v>0</v>
      </c>
    </row>
    <row r="88" spans="1:35" ht="12">
      <c r="A88" s="209" t="s">
        <v>565</v>
      </c>
      <c r="B88" s="210" t="s">
        <v>12</v>
      </c>
      <c r="J88" s="217">
        <f t="shared" si="4"/>
        <v>0</v>
      </c>
      <c r="M88" s="217">
        <f t="shared" si="5"/>
        <v>0</v>
      </c>
      <c r="T88" s="211">
        <f>1+3</f>
        <v>4</v>
      </c>
      <c r="W88" s="211">
        <f>10+1+2</f>
        <v>13</v>
      </c>
      <c r="Y88" s="211">
        <v>1</v>
      </c>
      <c r="Z88" s="211">
        <v>4</v>
      </c>
      <c r="AA88" s="217">
        <f t="shared" si="6"/>
        <v>22</v>
      </c>
      <c r="AI88" s="217">
        <f t="shared" si="7"/>
        <v>0</v>
      </c>
    </row>
    <row r="89" spans="1:35" ht="12">
      <c r="A89" s="209" t="s">
        <v>593</v>
      </c>
      <c r="B89" s="210" t="s">
        <v>12</v>
      </c>
      <c r="J89" s="217">
        <f t="shared" si="4"/>
        <v>0</v>
      </c>
      <c r="M89" s="217">
        <f t="shared" si="5"/>
        <v>0</v>
      </c>
      <c r="AA89" s="217">
        <f t="shared" si="6"/>
        <v>0</v>
      </c>
      <c r="AG89" s="211">
        <v>1</v>
      </c>
      <c r="AI89" s="217">
        <f t="shared" si="7"/>
        <v>1</v>
      </c>
    </row>
    <row r="90" spans="1:35" ht="12">
      <c r="A90" s="209" t="s">
        <v>569</v>
      </c>
      <c r="B90" s="210" t="s">
        <v>12</v>
      </c>
      <c r="J90" s="217">
        <f t="shared" si="4"/>
        <v>0</v>
      </c>
      <c r="M90" s="217">
        <f t="shared" si="5"/>
        <v>0</v>
      </c>
      <c r="T90" s="211">
        <v>6</v>
      </c>
      <c r="V90" s="211">
        <f>1+2+6</f>
        <v>9</v>
      </c>
      <c r="W90" s="211">
        <f>10+4</f>
        <v>14</v>
      </c>
      <c r="Y90" s="211">
        <v>2</v>
      </c>
      <c r="Z90" s="211">
        <v>3</v>
      </c>
      <c r="AA90" s="217">
        <f t="shared" si="6"/>
        <v>34</v>
      </c>
      <c r="AF90" s="211">
        <v>2</v>
      </c>
      <c r="AG90" s="211">
        <f>1+21</f>
        <v>22</v>
      </c>
      <c r="AI90" s="217">
        <f t="shared" si="7"/>
        <v>24</v>
      </c>
    </row>
    <row r="91" spans="1:35" ht="12">
      <c r="A91" s="209" t="s">
        <v>674</v>
      </c>
      <c r="B91" s="210" t="s">
        <v>12</v>
      </c>
      <c r="J91" s="217">
        <f t="shared" si="4"/>
        <v>0</v>
      </c>
      <c r="M91" s="217">
        <f t="shared" si="5"/>
        <v>0</v>
      </c>
      <c r="AA91" s="217">
        <f t="shared" si="6"/>
        <v>0</v>
      </c>
      <c r="AC91" s="211">
        <v>4</v>
      </c>
      <c r="AI91" s="217">
        <f t="shared" si="7"/>
        <v>4</v>
      </c>
    </row>
    <row r="92" spans="1:35" ht="12">
      <c r="A92" s="209" t="s">
        <v>681</v>
      </c>
      <c r="B92" s="210" t="s">
        <v>12</v>
      </c>
      <c r="J92" s="217">
        <f t="shared" si="4"/>
        <v>0</v>
      </c>
      <c r="M92" s="217">
        <f t="shared" si="5"/>
        <v>0</v>
      </c>
      <c r="AA92" s="217">
        <f t="shared" si="6"/>
        <v>0</v>
      </c>
      <c r="AD92" s="211">
        <v>1</v>
      </c>
      <c r="AI92" s="217">
        <f t="shared" si="7"/>
        <v>1</v>
      </c>
    </row>
    <row r="93" spans="1:35" ht="12">
      <c r="A93" s="209" t="s">
        <v>600</v>
      </c>
      <c r="B93" s="210" t="s">
        <v>12</v>
      </c>
      <c r="J93" s="217">
        <f t="shared" si="4"/>
        <v>0</v>
      </c>
      <c r="M93" s="217">
        <f t="shared" si="5"/>
        <v>0</v>
      </c>
      <c r="V93" s="211">
        <v>1</v>
      </c>
      <c r="AA93" s="217">
        <f t="shared" si="6"/>
        <v>1</v>
      </c>
      <c r="AI93" s="217">
        <f t="shared" si="7"/>
        <v>0</v>
      </c>
    </row>
    <row r="94" spans="1:35" ht="12">
      <c r="A94" s="209" t="s">
        <v>643</v>
      </c>
      <c r="B94" s="210" t="s">
        <v>12</v>
      </c>
      <c r="J94" s="217">
        <f t="shared" si="4"/>
        <v>0</v>
      </c>
      <c r="M94" s="217">
        <f t="shared" si="5"/>
        <v>0</v>
      </c>
      <c r="Z94" s="211">
        <v>1</v>
      </c>
      <c r="AA94" s="217">
        <f t="shared" si="6"/>
        <v>1</v>
      </c>
      <c r="AD94" s="211">
        <v>1</v>
      </c>
      <c r="AI94" s="217">
        <f t="shared" si="7"/>
        <v>1</v>
      </c>
    </row>
    <row r="95" spans="1:35" ht="12">
      <c r="A95" s="209" t="s">
        <v>660</v>
      </c>
      <c r="B95" s="210" t="s">
        <v>12</v>
      </c>
      <c r="J95" s="217">
        <f t="shared" si="4"/>
        <v>0</v>
      </c>
      <c r="M95" s="217">
        <f t="shared" si="5"/>
        <v>0</v>
      </c>
      <c r="AA95" s="217">
        <f t="shared" si="6"/>
        <v>0</v>
      </c>
      <c r="AB95" s="211">
        <v>1</v>
      </c>
      <c r="AI95" s="217">
        <f t="shared" si="7"/>
        <v>1</v>
      </c>
    </row>
    <row r="96" spans="1:35" ht="12">
      <c r="A96" s="209" t="s">
        <v>671</v>
      </c>
      <c r="B96" s="210" t="s">
        <v>12</v>
      </c>
      <c r="J96" s="217">
        <f t="shared" si="4"/>
        <v>0</v>
      </c>
      <c r="M96" s="217">
        <f t="shared" si="5"/>
        <v>0</v>
      </c>
      <c r="AA96" s="217">
        <f t="shared" si="6"/>
        <v>0</v>
      </c>
      <c r="AC96" s="211">
        <v>5</v>
      </c>
      <c r="AI96" s="217">
        <f t="shared" si="7"/>
        <v>5</v>
      </c>
    </row>
    <row r="97" spans="1:35" ht="12">
      <c r="A97" s="209" t="s">
        <v>719</v>
      </c>
      <c r="B97" s="210" t="s">
        <v>12</v>
      </c>
      <c r="J97" s="217">
        <f t="shared" si="4"/>
        <v>0</v>
      </c>
      <c r="M97" s="217">
        <f t="shared" si="5"/>
        <v>0</v>
      </c>
      <c r="AA97" s="217">
        <f t="shared" si="6"/>
        <v>0</v>
      </c>
      <c r="AF97" s="211">
        <v>10</v>
      </c>
      <c r="AI97" s="217">
        <f t="shared" si="7"/>
        <v>10</v>
      </c>
    </row>
    <row r="98" spans="1:35" ht="12">
      <c r="A98" s="209" t="s">
        <v>582</v>
      </c>
      <c r="B98" s="210" t="s">
        <v>12</v>
      </c>
      <c r="J98" s="217">
        <f t="shared" si="4"/>
        <v>0</v>
      </c>
      <c r="M98" s="217">
        <f t="shared" si="5"/>
        <v>0</v>
      </c>
      <c r="T98" s="211">
        <v>11</v>
      </c>
      <c r="AA98" s="217">
        <f t="shared" si="6"/>
        <v>11</v>
      </c>
      <c r="AI98" s="217">
        <f t="shared" si="7"/>
        <v>0</v>
      </c>
    </row>
    <row r="99" spans="1:35" ht="12">
      <c r="A99" s="209" t="s">
        <v>263</v>
      </c>
      <c r="B99" s="210" t="s">
        <v>12</v>
      </c>
      <c r="C99" s="211">
        <v>1</v>
      </c>
      <c r="J99" s="217">
        <f t="shared" si="4"/>
        <v>1</v>
      </c>
      <c r="M99" s="217">
        <f t="shared" si="5"/>
        <v>0</v>
      </c>
      <c r="AA99" s="217">
        <f t="shared" si="6"/>
        <v>0</v>
      </c>
      <c r="AI99" s="217">
        <f t="shared" si="7"/>
        <v>0</v>
      </c>
    </row>
    <row r="100" spans="1:35" ht="12">
      <c r="A100" s="209" t="s">
        <v>265</v>
      </c>
      <c r="B100" s="210" t="s">
        <v>12</v>
      </c>
      <c r="C100" s="211">
        <v>1</v>
      </c>
      <c r="J100" s="217">
        <f t="shared" si="4"/>
        <v>1</v>
      </c>
      <c r="L100" s="211">
        <f>1+1+1</f>
        <v>3</v>
      </c>
      <c r="M100" s="217">
        <f t="shared" si="5"/>
        <v>3</v>
      </c>
      <c r="N100" s="217">
        <v>1</v>
      </c>
      <c r="O100" s="217">
        <v>1</v>
      </c>
      <c r="R100" s="217">
        <v>1</v>
      </c>
      <c r="AA100" s="217">
        <f t="shared" si="6"/>
        <v>0</v>
      </c>
      <c r="AG100" s="211">
        <v>2</v>
      </c>
      <c r="AI100" s="217">
        <f t="shared" si="7"/>
        <v>2</v>
      </c>
    </row>
    <row r="101" spans="1:35" ht="12">
      <c r="A101" s="209" t="s">
        <v>616</v>
      </c>
      <c r="B101" s="210" t="s">
        <v>12</v>
      </c>
      <c r="J101" s="217">
        <f t="shared" si="4"/>
        <v>0</v>
      </c>
      <c r="M101" s="217">
        <f t="shared" si="5"/>
        <v>0</v>
      </c>
      <c r="S101" s="217">
        <v>1</v>
      </c>
      <c r="W101" s="211">
        <v>2</v>
      </c>
      <c r="AA101" s="217">
        <f t="shared" si="6"/>
        <v>2</v>
      </c>
      <c r="AI101" s="217">
        <f t="shared" si="7"/>
        <v>0</v>
      </c>
    </row>
    <row r="102" spans="1:35" ht="12">
      <c r="A102" s="209" t="s">
        <v>618</v>
      </c>
      <c r="B102" s="210" t="s">
        <v>12</v>
      </c>
      <c r="J102" s="217">
        <f t="shared" si="4"/>
        <v>0</v>
      </c>
      <c r="M102" s="217">
        <f t="shared" si="5"/>
        <v>0</v>
      </c>
      <c r="X102" s="211">
        <v>2</v>
      </c>
      <c r="AA102" s="217">
        <f t="shared" si="6"/>
        <v>2</v>
      </c>
      <c r="AB102" s="211">
        <v>1</v>
      </c>
      <c r="AC102" s="211">
        <f>3+7</f>
        <v>10</v>
      </c>
      <c r="AI102" s="217">
        <f t="shared" si="7"/>
        <v>11</v>
      </c>
    </row>
    <row r="103" spans="1:35" ht="12">
      <c r="A103" s="209" t="s">
        <v>556</v>
      </c>
      <c r="B103" s="210" t="s">
        <v>12</v>
      </c>
      <c r="J103" s="217">
        <f t="shared" si="4"/>
        <v>0</v>
      </c>
      <c r="M103" s="217">
        <f t="shared" si="5"/>
        <v>0</v>
      </c>
      <c r="S103" s="217">
        <v>6</v>
      </c>
      <c r="AA103" s="217">
        <f t="shared" si="6"/>
        <v>0</v>
      </c>
      <c r="AI103" s="217">
        <f t="shared" si="7"/>
        <v>0</v>
      </c>
    </row>
    <row r="104" spans="1:35" ht="12">
      <c r="A104" s="209" t="s">
        <v>668</v>
      </c>
      <c r="B104" s="210" t="s">
        <v>12</v>
      </c>
      <c r="J104" s="217">
        <f t="shared" si="4"/>
        <v>0</v>
      </c>
      <c r="M104" s="217">
        <f t="shared" si="5"/>
        <v>0</v>
      </c>
      <c r="AA104" s="217">
        <f t="shared" si="6"/>
        <v>0</v>
      </c>
      <c r="AC104" s="211">
        <v>4</v>
      </c>
      <c r="AI104" s="217">
        <f t="shared" si="7"/>
        <v>4</v>
      </c>
    </row>
    <row r="105" spans="1:35" ht="12">
      <c r="A105" s="209" t="s">
        <v>446</v>
      </c>
      <c r="B105" s="210" t="s">
        <v>12</v>
      </c>
      <c r="J105" s="217">
        <f t="shared" si="4"/>
        <v>0</v>
      </c>
      <c r="M105" s="217">
        <f t="shared" si="5"/>
        <v>0</v>
      </c>
      <c r="N105" s="217">
        <v>2</v>
      </c>
      <c r="AA105" s="217">
        <f t="shared" si="6"/>
        <v>0</v>
      </c>
      <c r="AI105" s="217">
        <f t="shared" si="7"/>
        <v>0</v>
      </c>
    </row>
    <row r="106" spans="1:35" ht="12">
      <c r="A106" s="209" t="s">
        <v>270</v>
      </c>
      <c r="B106" s="210" t="s">
        <v>12</v>
      </c>
      <c r="C106" s="211">
        <v>1</v>
      </c>
      <c r="J106" s="217">
        <f t="shared" si="4"/>
        <v>1</v>
      </c>
      <c r="M106" s="217">
        <f t="shared" si="5"/>
        <v>0</v>
      </c>
      <c r="AA106" s="217">
        <f t="shared" si="6"/>
        <v>0</v>
      </c>
      <c r="AI106" s="217">
        <f t="shared" si="7"/>
        <v>0</v>
      </c>
    </row>
    <row r="107" spans="1:35" ht="12">
      <c r="A107" s="209" t="s">
        <v>353</v>
      </c>
      <c r="B107" s="210" t="s">
        <v>12</v>
      </c>
      <c r="F107" s="211">
        <v>1</v>
      </c>
      <c r="J107" s="217">
        <f t="shared" si="4"/>
        <v>1</v>
      </c>
      <c r="M107" s="217">
        <f t="shared" si="5"/>
        <v>0</v>
      </c>
      <c r="S107" s="217">
        <v>1</v>
      </c>
      <c r="U107" s="211">
        <v>1</v>
      </c>
      <c r="Z107" s="211">
        <v>1</v>
      </c>
      <c r="AA107" s="217">
        <f t="shared" si="6"/>
        <v>2</v>
      </c>
      <c r="AB107" s="211">
        <v>1</v>
      </c>
      <c r="AE107" s="211">
        <v>1</v>
      </c>
      <c r="AF107" s="211">
        <f>3+1</f>
        <v>4</v>
      </c>
      <c r="AI107" s="217">
        <f t="shared" si="7"/>
        <v>6</v>
      </c>
    </row>
    <row r="108" spans="1:35" ht="12">
      <c r="A108" s="209" t="s">
        <v>695</v>
      </c>
      <c r="B108" s="210" t="s">
        <v>12</v>
      </c>
      <c r="J108" s="217">
        <f t="shared" si="4"/>
        <v>0</v>
      </c>
      <c r="M108" s="217">
        <f t="shared" si="5"/>
        <v>0</v>
      </c>
      <c r="AA108" s="217">
        <f t="shared" si="6"/>
        <v>0</v>
      </c>
      <c r="AD108" s="211">
        <v>1</v>
      </c>
      <c r="AI108" s="217">
        <f t="shared" si="7"/>
        <v>1</v>
      </c>
    </row>
    <row r="109" spans="1:35" ht="12">
      <c r="A109" s="209" t="s">
        <v>695</v>
      </c>
      <c r="B109" s="210" t="s">
        <v>12</v>
      </c>
      <c r="J109" s="217">
        <f t="shared" si="4"/>
        <v>0</v>
      </c>
      <c r="M109" s="217">
        <f t="shared" si="5"/>
        <v>0</v>
      </c>
      <c r="AA109" s="217">
        <f t="shared" si="6"/>
        <v>0</v>
      </c>
      <c r="AD109" s="211">
        <v>8</v>
      </c>
      <c r="AI109" s="217">
        <f t="shared" si="7"/>
        <v>8</v>
      </c>
    </row>
    <row r="110" spans="1:35" ht="12">
      <c r="A110" s="209" t="s">
        <v>693</v>
      </c>
      <c r="B110" s="210" t="s">
        <v>12</v>
      </c>
      <c r="J110" s="217">
        <f t="shared" si="4"/>
        <v>0</v>
      </c>
      <c r="M110" s="217">
        <f t="shared" si="5"/>
        <v>0</v>
      </c>
      <c r="AA110" s="217">
        <f t="shared" si="6"/>
        <v>0</v>
      </c>
      <c r="AD110" s="211">
        <v>7</v>
      </c>
      <c r="AI110" s="217">
        <f t="shared" si="7"/>
        <v>7</v>
      </c>
    </row>
    <row r="111" spans="1:35" ht="12">
      <c r="A111" s="209" t="s">
        <v>698</v>
      </c>
      <c r="B111" s="210" t="s">
        <v>12</v>
      </c>
      <c r="J111" s="217">
        <f t="shared" si="4"/>
        <v>0</v>
      </c>
      <c r="M111" s="217">
        <f t="shared" si="5"/>
        <v>0</v>
      </c>
      <c r="AA111" s="217">
        <f t="shared" si="6"/>
        <v>0</v>
      </c>
      <c r="AD111" s="211">
        <v>5</v>
      </c>
      <c r="AI111" s="217">
        <f t="shared" si="7"/>
        <v>5</v>
      </c>
    </row>
    <row r="112" spans="1:35" ht="12">
      <c r="A112" s="209" t="s">
        <v>700</v>
      </c>
      <c r="B112" s="210" t="s">
        <v>12</v>
      </c>
      <c r="J112" s="217">
        <f t="shared" si="4"/>
        <v>0</v>
      </c>
      <c r="M112" s="217">
        <f t="shared" si="5"/>
        <v>0</v>
      </c>
      <c r="AA112" s="217">
        <f t="shared" si="6"/>
        <v>0</v>
      </c>
      <c r="AD112" s="211">
        <v>10</v>
      </c>
      <c r="AI112" s="217">
        <f t="shared" si="7"/>
        <v>10</v>
      </c>
    </row>
    <row r="113" spans="1:35" ht="12">
      <c r="A113" s="209" t="s">
        <v>721</v>
      </c>
      <c r="B113" s="210" t="s">
        <v>12</v>
      </c>
      <c r="J113" s="217">
        <f t="shared" si="4"/>
        <v>0</v>
      </c>
      <c r="M113" s="217">
        <f t="shared" si="5"/>
        <v>0</v>
      </c>
      <c r="AA113" s="217">
        <f t="shared" si="6"/>
        <v>0</v>
      </c>
      <c r="AF113" s="211">
        <v>1</v>
      </c>
      <c r="AI113" s="217">
        <f t="shared" si="7"/>
        <v>1</v>
      </c>
    </row>
    <row r="114" spans="1:35" ht="12">
      <c r="A114" s="209" t="s">
        <v>267</v>
      </c>
      <c r="B114" s="210" t="s">
        <v>12</v>
      </c>
      <c r="C114" s="211">
        <v>1</v>
      </c>
      <c r="J114" s="217">
        <f t="shared" si="4"/>
        <v>1</v>
      </c>
      <c r="M114" s="217">
        <f t="shared" si="5"/>
        <v>0</v>
      </c>
      <c r="S114" s="217">
        <v>1</v>
      </c>
      <c r="AA114" s="217">
        <f t="shared" si="6"/>
        <v>0</v>
      </c>
      <c r="AI114" s="217">
        <f t="shared" si="7"/>
        <v>0</v>
      </c>
    </row>
    <row r="115" spans="1:35" ht="12">
      <c r="A115" s="209" t="s">
        <v>280</v>
      </c>
      <c r="B115" s="210" t="s">
        <v>12</v>
      </c>
      <c r="D115" s="211">
        <v>1</v>
      </c>
      <c r="J115" s="217">
        <f t="shared" si="4"/>
        <v>1</v>
      </c>
      <c r="M115" s="217">
        <f t="shared" si="5"/>
        <v>0</v>
      </c>
      <c r="S115" s="217">
        <v>2</v>
      </c>
      <c r="AA115" s="217">
        <f t="shared" si="6"/>
        <v>0</v>
      </c>
      <c r="AI115" s="217">
        <f t="shared" si="7"/>
        <v>0</v>
      </c>
    </row>
    <row r="116" spans="1:35" ht="12">
      <c r="A116" s="209" t="s">
        <v>269</v>
      </c>
      <c r="B116" s="210" t="s">
        <v>12</v>
      </c>
      <c r="C116" s="211">
        <v>6</v>
      </c>
      <c r="E116" s="211">
        <v>5</v>
      </c>
      <c r="J116" s="217">
        <f t="shared" si="4"/>
        <v>11</v>
      </c>
      <c r="L116" s="211">
        <f>4+2</f>
        <v>6</v>
      </c>
      <c r="M116" s="217">
        <f t="shared" si="5"/>
        <v>6</v>
      </c>
      <c r="Q116" s="217">
        <v>9</v>
      </c>
      <c r="R116" s="217">
        <v>3</v>
      </c>
      <c r="S116" s="217">
        <v>3</v>
      </c>
      <c r="Y116" s="211">
        <v>3</v>
      </c>
      <c r="AA116" s="217">
        <f t="shared" si="6"/>
        <v>3</v>
      </c>
      <c r="AF116" s="211">
        <v>3</v>
      </c>
      <c r="AI116" s="217">
        <f t="shared" si="7"/>
        <v>3</v>
      </c>
    </row>
    <row r="117" spans="1:35" ht="12">
      <c r="A117" s="209" t="s">
        <v>342</v>
      </c>
      <c r="B117" s="210" t="s">
        <v>12</v>
      </c>
      <c r="C117" s="211">
        <v>1</v>
      </c>
      <c r="J117" s="217">
        <f t="shared" si="4"/>
        <v>1</v>
      </c>
      <c r="L117" s="211">
        <f>1+1</f>
        <v>2</v>
      </c>
      <c r="M117" s="217">
        <f t="shared" si="5"/>
        <v>2</v>
      </c>
      <c r="N117" s="217">
        <v>2</v>
      </c>
      <c r="O117" s="217">
        <v>1</v>
      </c>
      <c r="P117" s="217">
        <v>2</v>
      </c>
      <c r="Q117" s="217">
        <v>1</v>
      </c>
      <c r="R117" s="217">
        <v>1</v>
      </c>
      <c r="S117" s="217">
        <v>2</v>
      </c>
      <c r="W117" s="211">
        <v>1</v>
      </c>
      <c r="Y117" s="211">
        <v>1</v>
      </c>
      <c r="AA117" s="217">
        <f t="shared" si="6"/>
        <v>2</v>
      </c>
      <c r="AF117" s="211">
        <v>2</v>
      </c>
      <c r="AI117" s="217">
        <f t="shared" si="7"/>
        <v>2</v>
      </c>
    </row>
    <row r="118" spans="1:35" ht="12">
      <c r="A118" s="209" t="s">
        <v>429</v>
      </c>
      <c r="B118" s="210" t="s">
        <v>12</v>
      </c>
      <c r="J118" s="217">
        <f t="shared" si="4"/>
        <v>0</v>
      </c>
      <c r="L118" s="211">
        <f>1+1</f>
        <v>2</v>
      </c>
      <c r="M118" s="217">
        <f t="shared" si="5"/>
        <v>2</v>
      </c>
      <c r="Y118" s="211">
        <v>1</v>
      </c>
      <c r="AA118" s="217">
        <f t="shared" si="6"/>
        <v>1</v>
      </c>
      <c r="AI118" s="217">
        <f t="shared" si="7"/>
        <v>0</v>
      </c>
    </row>
    <row r="119" spans="1:35" ht="12">
      <c r="A119" s="209" t="s">
        <v>343</v>
      </c>
      <c r="B119" s="210" t="s">
        <v>12</v>
      </c>
      <c r="C119" s="211">
        <v>1</v>
      </c>
      <c r="J119" s="217">
        <f t="shared" si="4"/>
        <v>1</v>
      </c>
      <c r="L119" s="211">
        <f>1+1</f>
        <v>2</v>
      </c>
      <c r="M119" s="217">
        <f t="shared" si="5"/>
        <v>2</v>
      </c>
      <c r="P119" s="217">
        <v>1</v>
      </c>
      <c r="AA119" s="217">
        <f t="shared" si="6"/>
        <v>0</v>
      </c>
      <c r="AI119" s="217">
        <f t="shared" si="7"/>
        <v>0</v>
      </c>
    </row>
    <row r="120" spans="1:35" ht="12">
      <c r="A120" s="209" t="s">
        <v>452</v>
      </c>
      <c r="B120" s="210" t="s">
        <v>12</v>
      </c>
      <c r="J120" s="217">
        <f t="shared" si="4"/>
        <v>0</v>
      </c>
      <c r="M120" s="217">
        <f t="shared" si="5"/>
        <v>0</v>
      </c>
      <c r="R120" s="217">
        <v>1</v>
      </c>
      <c r="AA120" s="217">
        <f t="shared" si="6"/>
        <v>0</v>
      </c>
      <c r="AI120" s="217">
        <f t="shared" si="7"/>
        <v>0</v>
      </c>
    </row>
    <row r="121" spans="1:35" ht="12">
      <c r="A121" s="209" t="s">
        <v>628</v>
      </c>
      <c r="B121" s="210" t="s">
        <v>12</v>
      </c>
      <c r="J121" s="217">
        <f t="shared" si="4"/>
        <v>0</v>
      </c>
      <c r="M121" s="217">
        <f t="shared" si="5"/>
        <v>0</v>
      </c>
      <c r="Y121" s="211">
        <v>2</v>
      </c>
      <c r="AA121" s="217">
        <f t="shared" si="6"/>
        <v>2</v>
      </c>
      <c r="AC121" s="211">
        <v>5</v>
      </c>
      <c r="AI121" s="217">
        <f t="shared" si="7"/>
        <v>5</v>
      </c>
    </row>
    <row r="122" spans="1:35" ht="12">
      <c r="A122" s="209" t="s">
        <v>567</v>
      </c>
      <c r="B122" s="210" t="s">
        <v>12</v>
      </c>
      <c r="J122" s="217">
        <f t="shared" si="4"/>
        <v>0</v>
      </c>
      <c r="M122" s="217">
        <f t="shared" si="5"/>
        <v>0</v>
      </c>
      <c r="T122" s="211">
        <v>3</v>
      </c>
      <c r="AA122" s="217">
        <f t="shared" si="6"/>
        <v>3</v>
      </c>
      <c r="AI122" s="217">
        <f t="shared" si="7"/>
        <v>0</v>
      </c>
    </row>
    <row r="123" spans="1:35" ht="12">
      <c r="A123" s="209" t="s">
        <v>581</v>
      </c>
      <c r="B123" s="210" t="s">
        <v>12</v>
      </c>
      <c r="J123" s="217">
        <f t="shared" si="4"/>
        <v>0</v>
      </c>
      <c r="M123" s="217">
        <f t="shared" si="5"/>
        <v>0</v>
      </c>
      <c r="T123" s="211">
        <v>2</v>
      </c>
      <c r="Y123" s="211">
        <v>7</v>
      </c>
      <c r="AA123" s="217">
        <f t="shared" si="6"/>
        <v>9</v>
      </c>
      <c r="AB123" s="211">
        <v>8</v>
      </c>
      <c r="AC123" s="211">
        <v>6</v>
      </c>
      <c r="AI123" s="217">
        <f t="shared" si="7"/>
        <v>14</v>
      </c>
    </row>
    <row r="124" spans="1:35" ht="12">
      <c r="A124" s="209" t="s">
        <v>238</v>
      </c>
      <c r="B124" s="210" t="s">
        <v>12</v>
      </c>
      <c r="C124" s="211">
        <v>3</v>
      </c>
      <c r="J124" s="217">
        <f t="shared" si="4"/>
        <v>3</v>
      </c>
      <c r="M124" s="217">
        <f t="shared" si="5"/>
        <v>0</v>
      </c>
      <c r="AA124" s="217">
        <f t="shared" si="6"/>
        <v>0</v>
      </c>
      <c r="AI124" s="217">
        <f t="shared" si="7"/>
        <v>0</v>
      </c>
    </row>
    <row r="125" spans="1:35" ht="12">
      <c r="A125" s="209" t="s">
        <v>355</v>
      </c>
      <c r="B125" s="210" t="s">
        <v>12</v>
      </c>
      <c r="F125" s="211">
        <f>1+1+1</f>
        <v>3</v>
      </c>
      <c r="J125" s="217">
        <f t="shared" si="4"/>
        <v>3</v>
      </c>
      <c r="L125" s="211">
        <v>1</v>
      </c>
      <c r="M125" s="217">
        <f t="shared" si="5"/>
        <v>1</v>
      </c>
      <c r="S125" s="217">
        <v>1</v>
      </c>
      <c r="Y125" s="211">
        <v>1</v>
      </c>
      <c r="AA125" s="217">
        <f t="shared" si="6"/>
        <v>1</v>
      </c>
      <c r="AB125" s="211">
        <v>1</v>
      </c>
      <c r="AI125" s="217">
        <f t="shared" si="7"/>
        <v>1</v>
      </c>
    </row>
    <row r="126" spans="1:35" ht="12">
      <c r="A126" s="209" t="s">
        <v>630</v>
      </c>
      <c r="B126" s="210" t="s">
        <v>12</v>
      </c>
      <c r="J126" s="217">
        <f t="shared" si="4"/>
        <v>0</v>
      </c>
      <c r="M126" s="217">
        <f t="shared" si="5"/>
        <v>0</v>
      </c>
      <c r="Y126" s="211">
        <v>14</v>
      </c>
      <c r="AA126" s="217">
        <f t="shared" si="6"/>
        <v>14</v>
      </c>
      <c r="AI126" s="217">
        <f t="shared" si="7"/>
        <v>0</v>
      </c>
    </row>
    <row r="127" spans="1:35" ht="12">
      <c r="A127" s="209" t="s">
        <v>332</v>
      </c>
      <c r="B127" s="210" t="s">
        <v>12</v>
      </c>
      <c r="G127" s="211">
        <v>35</v>
      </c>
      <c r="J127" s="217">
        <f t="shared" si="4"/>
        <v>35</v>
      </c>
      <c r="M127" s="217">
        <f t="shared" si="5"/>
        <v>0</v>
      </c>
      <c r="AA127" s="217">
        <f t="shared" si="6"/>
        <v>0</v>
      </c>
      <c r="AI127" s="217">
        <f t="shared" si="7"/>
        <v>0</v>
      </c>
    </row>
    <row r="128" spans="1:35" ht="12">
      <c r="A128" s="209" t="s">
        <v>626</v>
      </c>
      <c r="B128" s="210" t="s">
        <v>12</v>
      </c>
      <c r="J128" s="217">
        <f t="shared" si="4"/>
        <v>0</v>
      </c>
      <c r="M128" s="217">
        <f t="shared" si="5"/>
        <v>0</v>
      </c>
      <c r="Y128" s="211">
        <v>11</v>
      </c>
      <c r="AA128" s="217">
        <f t="shared" si="6"/>
        <v>11</v>
      </c>
      <c r="AI128" s="217">
        <f t="shared" si="7"/>
        <v>0</v>
      </c>
    </row>
    <row r="129" spans="1:35" ht="12">
      <c r="A129" s="209" t="s">
        <v>312</v>
      </c>
      <c r="B129" s="210" t="s">
        <v>12</v>
      </c>
      <c r="F129" s="211">
        <v>2</v>
      </c>
      <c r="J129" s="217">
        <f t="shared" si="4"/>
        <v>2</v>
      </c>
      <c r="M129" s="217">
        <f t="shared" si="5"/>
        <v>0</v>
      </c>
      <c r="AA129" s="217">
        <f t="shared" si="6"/>
        <v>0</v>
      </c>
      <c r="AI129" s="217">
        <f t="shared" si="7"/>
        <v>0</v>
      </c>
    </row>
    <row r="130" spans="1:35" ht="12">
      <c r="A130" s="209" t="s">
        <v>631</v>
      </c>
      <c r="B130" s="210" t="s">
        <v>12</v>
      </c>
      <c r="J130" s="217">
        <f t="shared" si="4"/>
        <v>0</v>
      </c>
      <c r="M130" s="217">
        <f t="shared" si="5"/>
        <v>0</v>
      </c>
      <c r="Y130" s="211">
        <v>18</v>
      </c>
      <c r="AA130" s="217">
        <f t="shared" si="6"/>
        <v>18</v>
      </c>
      <c r="AB130" s="211">
        <v>14</v>
      </c>
      <c r="AI130" s="217">
        <f t="shared" si="7"/>
        <v>14</v>
      </c>
    </row>
    <row r="131" spans="1:35" ht="12">
      <c r="A131" s="209" t="s">
        <v>589</v>
      </c>
      <c r="B131" s="210" t="s">
        <v>12</v>
      </c>
      <c r="J131" s="217">
        <f t="shared" si="4"/>
        <v>0</v>
      </c>
      <c r="M131" s="217">
        <f t="shared" si="5"/>
        <v>0</v>
      </c>
      <c r="U131" s="211">
        <v>1</v>
      </c>
      <c r="Y131" s="211">
        <v>1</v>
      </c>
      <c r="AA131" s="217">
        <f t="shared" si="6"/>
        <v>2</v>
      </c>
      <c r="AI131" s="217">
        <f t="shared" si="7"/>
        <v>0</v>
      </c>
    </row>
    <row r="132" spans="1:35" ht="12">
      <c r="A132" s="209" t="s">
        <v>662</v>
      </c>
      <c r="B132" s="210" t="s">
        <v>12</v>
      </c>
      <c r="J132" s="217">
        <f t="shared" si="4"/>
        <v>0</v>
      </c>
      <c r="M132" s="217">
        <f t="shared" si="5"/>
        <v>0</v>
      </c>
      <c r="AA132" s="217">
        <f t="shared" si="6"/>
        <v>0</v>
      </c>
      <c r="AB132" s="211">
        <v>12</v>
      </c>
      <c r="AF132" s="211">
        <v>14</v>
      </c>
      <c r="AI132" s="217">
        <f t="shared" si="7"/>
        <v>26</v>
      </c>
    </row>
    <row r="133" spans="1:35" ht="12">
      <c r="A133" s="209" t="s">
        <v>308</v>
      </c>
      <c r="B133" s="210" t="s">
        <v>12</v>
      </c>
      <c r="J133" s="217">
        <f t="shared" si="4"/>
        <v>0</v>
      </c>
      <c r="K133" s="211">
        <v>1</v>
      </c>
      <c r="M133" s="217">
        <f t="shared" si="5"/>
        <v>1</v>
      </c>
      <c r="S133" s="217">
        <v>1</v>
      </c>
      <c r="Y133" s="211">
        <v>1</v>
      </c>
      <c r="AA133" s="217">
        <f t="shared" si="6"/>
        <v>1</v>
      </c>
      <c r="AI133" s="217">
        <f t="shared" si="7"/>
        <v>0</v>
      </c>
    </row>
    <row r="134" spans="1:35" ht="12">
      <c r="A134" s="209" t="s">
        <v>648</v>
      </c>
      <c r="B134" s="210" t="s">
        <v>12</v>
      </c>
      <c r="J134" s="217">
        <f aca="true" t="shared" si="8" ref="J134:J197">SUM(C134:I134)</f>
        <v>0</v>
      </c>
      <c r="M134" s="217">
        <f aca="true" t="shared" si="9" ref="M134:M197">SUM(K134:L134)</f>
        <v>0</v>
      </c>
      <c r="AA134" s="217">
        <f aca="true" t="shared" si="10" ref="AA134:AA197">SUM(T134:Z134)</f>
        <v>0</v>
      </c>
      <c r="AB134" s="211">
        <v>2</v>
      </c>
      <c r="AI134" s="217">
        <f aca="true" t="shared" si="11" ref="AI134:AI197">SUM(AB134:AH134)</f>
        <v>2</v>
      </c>
    </row>
    <row r="135" spans="1:35" ht="12">
      <c r="A135" s="209" t="s">
        <v>661</v>
      </c>
      <c r="B135" s="210" t="s">
        <v>12</v>
      </c>
      <c r="J135" s="217">
        <f t="shared" si="8"/>
        <v>0</v>
      </c>
      <c r="M135" s="217">
        <f t="shared" si="9"/>
        <v>0</v>
      </c>
      <c r="AA135" s="217">
        <f t="shared" si="10"/>
        <v>0</v>
      </c>
      <c r="AB135" s="211">
        <v>1</v>
      </c>
      <c r="AI135" s="217">
        <f t="shared" si="11"/>
        <v>1</v>
      </c>
    </row>
    <row r="136" spans="1:35" ht="12">
      <c r="A136" s="209" t="s">
        <v>650</v>
      </c>
      <c r="B136" s="210" t="s">
        <v>12</v>
      </c>
      <c r="J136" s="217">
        <f t="shared" si="8"/>
        <v>0</v>
      </c>
      <c r="M136" s="217">
        <f t="shared" si="9"/>
        <v>0</v>
      </c>
      <c r="AA136" s="217">
        <f t="shared" si="10"/>
        <v>0</v>
      </c>
      <c r="AB136" s="211">
        <v>1</v>
      </c>
      <c r="AI136" s="217">
        <f t="shared" si="11"/>
        <v>1</v>
      </c>
    </row>
    <row r="137" spans="1:35" ht="12">
      <c r="A137" s="209" t="s">
        <v>547</v>
      </c>
      <c r="B137" s="210" t="s">
        <v>12</v>
      </c>
      <c r="J137" s="217">
        <f t="shared" si="8"/>
        <v>0</v>
      </c>
      <c r="L137" s="211">
        <v>1</v>
      </c>
      <c r="M137" s="217">
        <f t="shared" si="9"/>
        <v>1</v>
      </c>
      <c r="R137" s="217">
        <v>2</v>
      </c>
      <c r="S137" s="217">
        <v>2</v>
      </c>
      <c r="Z137" s="211">
        <v>8</v>
      </c>
      <c r="AA137" s="217">
        <f t="shared" si="10"/>
        <v>8</v>
      </c>
      <c r="AG137" s="211">
        <v>3</v>
      </c>
      <c r="AI137" s="217">
        <f t="shared" si="11"/>
        <v>3</v>
      </c>
    </row>
    <row r="138" spans="1:35" ht="12">
      <c r="A138" s="209" t="s">
        <v>307</v>
      </c>
      <c r="B138" s="210" t="s">
        <v>12</v>
      </c>
      <c r="J138" s="217">
        <f t="shared" si="8"/>
        <v>0</v>
      </c>
      <c r="M138" s="217">
        <f t="shared" si="9"/>
        <v>0</v>
      </c>
      <c r="AA138" s="217">
        <f t="shared" si="10"/>
        <v>0</v>
      </c>
      <c r="AI138" s="217">
        <f t="shared" si="11"/>
        <v>0</v>
      </c>
    </row>
    <row r="139" spans="1:35" ht="12">
      <c r="A139" s="209" t="s">
        <v>247</v>
      </c>
      <c r="B139" s="210" t="s">
        <v>12</v>
      </c>
      <c r="J139" s="217">
        <f t="shared" si="8"/>
        <v>0</v>
      </c>
      <c r="L139" s="211">
        <v>14</v>
      </c>
      <c r="M139" s="217">
        <f t="shared" si="9"/>
        <v>14</v>
      </c>
      <c r="AA139" s="217">
        <f t="shared" si="10"/>
        <v>0</v>
      </c>
      <c r="AI139" s="217">
        <f t="shared" si="11"/>
        <v>0</v>
      </c>
    </row>
    <row r="140" spans="1:35" ht="12">
      <c r="A140" s="209" t="s">
        <v>443</v>
      </c>
      <c r="B140" s="210" t="s">
        <v>12</v>
      </c>
      <c r="J140" s="217">
        <f t="shared" si="8"/>
        <v>0</v>
      </c>
      <c r="M140" s="217">
        <f t="shared" si="9"/>
        <v>0</v>
      </c>
      <c r="N140" s="217">
        <v>1</v>
      </c>
      <c r="T140" s="211">
        <v>1</v>
      </c>
      <c r="AA140" s="217">
        <f t="shared" si="10"/>
        <v>1</v>
      </c>
      <c r="AH140" s="211">
        <v>1</v>
      </c>
      <c r="AI140" s="217">
        <f t="shared" si="11"/>
        <v>1</v>
      </c>
    </row>
    <row r="141" spans="1:35" ht="12">
      <c r="A141" s="209" t="s">
        <v>563</v>
      </c>
      <c r="B141" s="210" t="s">
        <v>12</v>
      </c>
      <c r="J141" s="217">
        <f t="shared" si="8"/>
        <v>0</v>
      </c>
      <c r="M141" s="217">
        <f t="shared" si="9"/>
        <v>0</v>
      </c>
      <c r="T141" s="211">
        <v>2</v>
      </c>
      <c r="AA141" s="217">
        <f t="shared" si="10"/>
        <v>2</v>
      </c>
      <c r="AI141" s="217">
        <f t="shared" si="11"/>
        <v>0</v>
      </c>
    </row>
    <row r="142" spans="1:35" ht="12">
      <c r="A142" s="209" t="s">
        <v>604</v>
      </c>
      <c r="B142" s="210" t="s">
        <v>12</v>
      </c>
      <c r="J142" s="217">
        <f t="shared" si="8"/>
        <v>0</v>
      </c>
      <c r="M142" s="217">
        <f t="shared" si="9"/>
        <v>0</v>
      </c>
      <c r="V142" s="211">
        <f>1+1+2</f>
        <v>4</v>
      </c>
      <c r="AA142" s="217">
        <f t="shared" si="10"/>
        <v>4</v>
      </c>
      <c r="AI142" s="217">
        <f t="shared" si="11"/>
        <v>0</v>
      </c>
    </row>
    <row r="143" spans="1:35" ht="12">
      <c r="A143" s="209" t="s">
        <v>623</v>
      </c>
      <c r="B143" s="210" t="s">
        <v>12</v>
      </c>
      <c r="J143" s="217">
        <f t="shared" si="8"/>
        <v>0</v>
      </c>
      <c r="M143" s="217">
        <f t="shared" si="9"/>
        <v>0</v>
      </c>
      <c r="Y143" s="211">
        <v>53</v>
      </c>
      <c r="AA143" s="217">
        <f t="shared" si="10"/>
        <v>53</v>
      </c>
      <c r="AB143" s="211">
        <v>169</v>
      </c>
      <c r="AI143" s="217">
        <f t="shared" si="11"/>
        <v>169</v>
      </c>
    </row>
    <row r="144" spans="1:35" ht="12">
      <c r="A144" s="209" t="s">
        <v>624</v>
      </c>
      <c r="B144" s="210" t="s">
        <v>12</v>
      </c>
      <c r="J144" s="217">
        <f t="shared" si="8"/>
        <v>0</v>
      </c>
      <c r="M144" s="217">
        <f t="shared" si="9"/>
        <v>0</v>
      </c>
      <c r="Y144" s="211">
        <v>2</v>
      </c>
      <c r="AA144" s="217">
        <f t="shared" si="10"/>
        <v>2</v>
      </c>
      <c r="AI144" s="217">
        <f t="shared" si="11"/>
        <v>0</v>
      </c>
    </row>
    <row r="145" spans="1:35" ht="12">
      <c r="A145" s="209" t="s">
        <v>433</v>
      </c>
      <c r="B145" s="210" t="s">
        <v>12</v>
      </c>
      <c r="J145" s="217">
        <f t="shared" si="8"/>
        <v>0</v>
      </c>
      <c r="L145" s="211">
        <v>1</v>
      </c>
      <c r="M145" s="217">
        <f t="shared" si="9"/>
        <v>1</v>
      </c>
      <c r="P145" s="217">
        <v>1</v>
      </c>
      <c r="S145" s="217">
        <v>1</v>
      </c>
      <c r="V145" s="211">
        <v>1</v>
      </c>
      <c r="AA145" s="217">
        <f t="shared" si="10"/>
        <v>1</v>
      </c>
      <c r="AB145" s="211">
        <v>1</v>
      </c>
      <c r="AI145" s="217">
        <f t="shared" si="11"/>
        <v>1</v>
      </c>
    </row>
    <row r="146" spans="1:35" ht="12">
      <c r="A146" s="209" t="s">
        <v>706</v>
      </c>
      <c r="B146" s="210" t="s">
        <v>12</v>
      </c>
      <c r="J146" s="217">
        <f t="shared" si="8"/>
        <v>0</v>
      </c>
      <c r="M146" s="217">
        <f t="shared" si="9"/>
        <v>0</v>
      </c>
      <c r="AA146" s="217">
        <f t="shared" si="10"/>
        <v>0</v>
      </c>
      <c r="AE146" s="211">
        <v>1</v>
      </c>
      <c r="AI146" s="217">
        <f t="shared" si="11"/>
        <v>1</v>
      </c>
    </row>
    <row r="147" spans="1:35" ht="12">
      <c r="A147" s="209" t="s">
        <v>315</v>
      </c>
      <c r="B147" s="210" t="s">
        <v>12</v>
      </c>
      <c r="F147" s="211">
        <v>1</v>
      </c>
      <c r="J147" s="217">
        <f t="shared" si="8"/>
        <v>1</v>
      </c>
      <c r="M147" s="217">
        <f t="shared" si="9"/>
        <v>0</v>
      </c>
      <c r="AA147" s="217">
        <f t="shared" si="10"/>
        <v>0</v>
      </c>
      <c r="AC147" s="211">
        <v>1</v>
      </c>
      <c r="AG147" s="211">
        <v>1</v>
      </c>
      <c r="AI147" s="217">
        <f t="shared" si="11"/>
        <v>2</v>
      </c>
    </row>
    <row r="148" spans="1:35" ht="12">
      <c r="A148" s="209" t="s">
        <v>572</v>
      </c>
      <c r="B148" s="210" t="s">
        <v>12</v>
      </c>
      <c r="J148" s="217">
        <f t="shared" si="8"/>
        <v>0</v>
      </c>
      <c r="M148" s="217">
        <f t="shared" si="9"/>
        <v>0</v>
      </c>
      <c r="T148" s="211">
        <f>13+2</f>
        <v>15</v>
      </c>
      <c r="X148" s="211">
        <f>4+4</f>
        <v>8</v>
      </c>
      <c r="AA148" s="217">
        <f t="shared" si="10"/>
        <v>23</v>
      </c>
      <c r="AI148" s="217">
        <f t="shared" si="11"/>
        <v>0</v>
      </c>
    </row>
    <row r="149" spans="1:35" ht="12">
      <c r="A149" s="209" t="s">
        <v>335</v>
      </c>
      <c r="B149" s="210" t="s">
        <v>12</v>
      </c>
      <c r="G149" s="211">
        <v>5</v>
      </c>
      <c r="J149" s="217">
        <f t="shared" si="8"/>
        <v>5</v>
      </c>
      <c r="M149" s="217">
        <f t="shared" si="9"/>
        <v>0</v>
      </c>
      <c r="AA149" s="217">
        <f t="shared" si="10"/>
        <v>0</v>
      </c>
      <c r="AI149" s="217">
        <f t="shared" si="11"/>
        <v>0</v>
      </c>
    </row>
    <row r="150" spans="1:35" ht="12">
      <c r="A150" s="209" t="s">
        <v>710</v>
      </c>
      <c r="B150" s="210" t="s">
        <v>12</v>
      </c>
      <c r="J150" s="217">
        <f t="shared" si="8"/>
        <v>0</v>
      </c>
      <c r="M150" s="217">
        <f t="shared" si="9"/>
        <v>0</v>
      </c>
      <c r="AA150" s="217">
        <f t="shared" si="10"/>
        <v>0</v>
      </c>
      <c r="AE150" s="211">
        <v>5</v>
      </c>
      <c r="AI150" s="217">
        <f t="shared" si="11"/>
        <v>5</v>
      </c>
    </row>
    <row r="151" spans="1:35" ht="12">
      <c r="A151" s="209" t="s">
        <v>580</v>
      </c>
      <c r="B151" s="210" t="s">
        <v>12</v>
      </c>
      <c r="J151" s="217">
        <f t="shared" si="8"/>
        <v>0</v>
      </c>
      <c r="M151" s="217">
        <f t="shared" si="9"/>
        <v>0</v>
      </c>
      <c r="T151" s="211">
        <v>1</v>
      </c>
      <c r="AA151" s="217">
        <f t="shared" si="10"/>
        <v>1</v>
      </c>
      <c r="AG151" s="211">
        <v>1</v>
      </c>
      <c r="AI151" s="217">
        <f t="shared" si="11"/>
        <v>1</v>
      </c>
    </row>
    <row r="152" spans="1:35" ht="12">
      <c r="A152" s="209" t="s">
        <v>707</v>
      </c>
      <c r="B152" s="210" t="s">
        <v>12</v>
      </c>
      <c r="J152" s="217">
        <f t="shared" si="8"/>
        <v>0</v>
      </c>
      <c r="M152" s="217">
        <f t="shared" si="9"/>
        <v>0</v>
      </c>
      <c r="AA152" s="217">
        <f t="shared" si="10"/>
        <v>0</v>
      </c>
      <c r="AE152" s="211">
        <v>1</v>
      </c>
      <c r="AI152" s="217">
        <f t="shared" si="11"/>
        <v>1</v>
      </c>
    </row>
    <row r="153" spans="1:35" ht="12">
      <c r="A153" s="209" t="s">
        <v>629</v>
      </c>
      <c r="B153" s="210" t="s">
        <v>12</v>
      </c>
      <c r="J153" s="217">
        <f t="shared" si="8"/>
        <v>0</v>
      </c>
      <c r="M153" s="217">
        <f t="shared" si="9"/>
        <v>0</v>
      </c>
      <c r="Y153" s="211">
        <v>2</v>
      </c>
      <c r="AA153" s="217">
        <f t="shared" si="10"/>
        <v>2</v>
      </c>
      <c r="AI153" s="217">
        <f t="shared" si="11"/>
        <v>0</v>
      </c>
    </row>
    <row r="154" spans="1:35" ht="12">
      <c r="A154" s="209" t="s">
        <v>644</v>
      </c>
      <c r="B154" s="210" t="s">
        <v>12</v>
      </c>
      <c r="J154" s="217">
        <f t="shared" si="8"/>
        <v>0</v>
      </c>
      <c r="M154" s="217">
        <f t="shared" si="9"/>
        <v>0</v>
      </c>
      <c r="Z154" s="211">
        <v>1</v>
      </c>
      <c r="AA154" s="217">
        <f t="shared" si="10"/>
        <v>1</v>
      </c>
      <c r="AI154" s="217">
        <f t="shared" si="11"/>
        <v>0</v>
      </c>
    </row>
    <row r="155" spans="1:35" ht="12">
      <c r="A155" s="209" t="s">
        <v>644</v>
      </c>
      <c r="B155" s="210" t="s">
        <v>12</v>
      </c>
      <c r="J155" s="217">
        <f t="shared" si="8"/>
        <v>0</v>
      </c>
      <c r="M155" s="217">
        <f t="shared" si="9"/>
        <v>0</v>
      </c>
      <c r="AA155" s="217">
        <f t="shared" si="10"/>
        <v>0</v>
      </c>
      <c r="AC155" s="211">
        <v>1</v>
      </c>
      <c r="AI155" s="217">
        <f t="shared" si="11"/>
        <v>1</v>
      </c>
    </row>
    <row r="156" spans="1:35" ht="12">
      <c r="A156" s="209" t="s">
        <v>301</v>
      </c>
      <c r="B156" s="210" t="s">
        <v>12</v>
      </c>
      <c r="F156" s="211">
        <v>13</v>
      </c>
      <c r="J156" s="217">
        <f t="shared" si="8"/>
        <v>13</v>
      </c>
      <c r="M156" s="217">
        <f t="shared" si="9"/>
        <v>0</v>
      </c>
      <c r="Z156" s="211">
        <v>4</v>
      </c>
      <c r="AA156" s="217">
        <f t="shared" si="10"/>
        <v>4</v>
      </c>
      <c r="AE156" s="211">
        <v>25</v>
      </c>
      <c r="AG156" s="211">
        <v>10</v>
      </c>
      <c r="AI156" s="217">
        <f t="shared" si="11"/>
        <v>35</v>
      </c>
    </row>
    <row r="157" spans="1:35" ht="12">
      <c r="A157" s="209" t="s">
        <v>590</v>
      </c>
      <c r="B157" s="210" t="s">
        <v>12</v>
      </c>
      <c r="J157" s="217">
        <f t="shared" si="8"/>
        <v>0</v>
      </c>
      <c r="M157" s="217">
        <f t="shared" si="9"/>
        <v>0</v>
      </c>
      <c r="U157" s="211">
        <v>810</v>
      </c>
      <c r="X157" s="211">
        <v>381</v>
      </c>
      <c r="AA157" s="217">
        <f t="shared" si="10"/>
        <v>1191</v>
      </c>
      <c r="AI157" s="217">
        <f t="shared" si="11"/>
        <v>0</v>
      </c>
    </row>
    <row r="158" spans="1:35" ht="12">
      <c r="A158" s="209" t="s">
        <v>586</v>
      </c>
      <c r="B158" s="210" t="s">
        <v>12</v>
      </c>
      <c r="J158" s="217">
        <f t="shared" si="8"/>
        <v>0</v>
      </c>
      <c r="M158" s="217">
        <f t="shared" si="9"/>
        <v>0</v>
      </c>
      <c r="U158" s="211">
        <v>2</v>
      </c>
      <c r="X158" s="211">
        <v>1</v>
      </c>
      <c r="AA158" s="217">
        <f t="shared" si="10"/>
        <v>3</v>
      </c>
      <c r="AI158" s="217">
        <f t="shared" si="11"/>
        <v>0</v>
      </c>
    </row>
    <row r="159" spans="1:35" ht="12">
      <c r="A159" s="209" t="s">
        <v>607</v>
      </c>
      <c r="B159" s="210" t="s">
        <v>12</v>
      </c>
      <c r="J159" s="217">
        <f t="shared" si="8"/>
        <v>0</v>
      </c>
      <c r="M159" s="217">
        <f t="shared" si="9"/>
        <v>0</v>
      </c>
      <c r="N159" s="217">
        <v>2</v>
      </c>
      <c r="V159" s="211">
        <v>1</v>
      </c>
      <c r="Y159" s="211">
        <v>1</v>
      </c>
      <c r="AA159" s="217">
        <f t="shared" si="10"/>
        <v>2</v>
      </c>
      <c r="AI159" s="217">
        <f t="shared" si="11"/>
        <v>0</v>
      </c>
    </row>
    <row r="160" spans="1:35" ht="12">
      <c r="A160" s="209" t="s">
        <v>560</v>
      </c>
      <c r="B160" s="210" t="s">
        <v>12</v>
      </c>
      <c r="J160" s="217">
        <f t="shared" si="8"/>
        <v>0</v>
      </c>
      <c r="M160" s="217">
        <f t="shared" si="9"/>
        <v>0</v>
      </c>
      <c r="S160" s="217">
        <v>10</v>
      </c>
      <c r="AA160" s="217">
        <f t="shared" si="10"/>
        <v>0</v>
      </c>
      <c r="AI160" s="217">
        <f t="shared" si="11"/>
        <v>0</v>
      </c>
    </row>
    <row r="161" spans="1:35" ht="12">
      <c r="A161" s="209" t="s">
        <v>667</v>
      </c>
      <c r="B161" s="210" t="s">
        <v>12</v>
      </c>
      <c r="J161" s="217">
        <f t="shared" si="8"/>
        <v>0</v>
      </c>
      <c r="M161" s="217">
        <f t="shared" si="9"/>
        <v>0</v>
      </c>
      <c r="AA161" s="217">
        <f t="shared" si="10"/>
        <v>0</v>
      </c>
      <c r="AC161" s="211">
        <v>4</v>
      </c>
      <c r="AI161" s="217">
        <f t="shared" si="11"/>
        <v>4</v>
      </c>
    </row>
    <row r="162" spans="1:35" ht="12">
      <c r="A162" s="209" t="s">
        <v>597</v>
      </c>
      <c r="B162" s="210" t="s">
        <v>12</v>
      </c>
      <c r="J162" s="217">
        <f t="shared" si="8"/>
        <v>0</v>
      </c>
      <c r="M162" s="217">
        <f t="shared" si="9"/>
        <v>0</v>
      </c>
      <c r="U162" s="211">
        <v>3</v>
      </c>
      <c r="AA162" s="217">
        <f t="shared" si="10"/>
        <v>3</v>
      </c>
      <c r="AI162" s="217">
        <f t="shared" si="11"/>
        <v>0</v>
      </c>
    </row>
    <row r="163" spans="1:35" ht="12">
      <c r="A163" s="209" t="s">
        <v>272</v>
      </c>
      <c r="B163" s="210" t="s">
        <v>12</v>
      </c>
      <c r="C163" s="211">
        <v>1</v>
      </c>
      <c r="J163" s="217">
        <f t="shared" si="8"/>
        <v>1</v>
      </c>
      <c r="M163" s="217">
        <f t="shared" si="9"/>
        <v>0</v>
      </c>
      <c r="V163" s="211">
        <v>1</v>
      </c>
      <c r="AA163" s="217">
        <f t="shared" si="10"/>
        <v>1</v>
      </c>
      <c r="AF163" s="211">
        <v>1</v>
      </c>
      <c r="AI163" s="217">
        <f t="shared" si="11"/>
        <v>1</v>
      </c>
    </row>
    <row r="164" spans="1:35" ht="12">
      <c r="A164" s="209" t="s">
        <v>654</v>
      </c>
      <c r="B164" s="210" t="s">
        <v>12</v>
      </c>
      <c r="J164" s="217">
        <f t="shared" si="8"/>
        <v>0</v>
      </c>
      <c r="M164" s="217">
        <f t="shared" si="9"/>
        <v>0</v>
      </c>
      <c r="AA164" s="217">
        <f t="shared" si="10"/>
        <v>0</v>
      </c>
      <c r="AB164" s="211">
        <v>28</v>
      </c>
      <c r="AI164" s="217">
        <f t="shared" si="11"/>
        <v>28</v>
      </c>
    </row>
    <row r="165" spans="1:35" ht="12">
      <c r="A165" s="209" t="s">
        <v>317</v>
      </c>
      <c r="B165" s="210" t="s">
        <v>12</v>
      </c>
      <c r="F165" s="211">
        <v>10</v>
      </c>
      <c r="J165" s="217">
        <f t="shared" si="8"/>
        <v>10</v>
      </c>
      <c r="M165" s="217">
        <f t="shared" si="9"/>
        <v>0</v>
      </c>
      <c r="AA165" s="217">
        <f t="shared" si="10"/>
        <v>0</v>
      </c>
      <c r="AI165" s="217">
        <f t="shared" si="11"/>
        <v>0</v>
      </c>
    </row>
    <row r="166" spans="1:35" ht="12">
      <c r="A166" s="209" t="s">
        <v>318</v>
      </c>
      <c r="B166" s="210" t="s">
        <v>12</v>
      </c>
      <c r="F166" s="211">
        <v>12</v>
      </c>
      <c r="J166" s="217">
        <f t="shared" si="8"/>
        <v>12</v>
      </c>
      <c r="M166" s="217">
        <f t="shared" si="9"/>
        <v>0</v>
      </c>
      <c r="AA166" s="217">
        <f t="shared" si="10"/>
        <v>0</v>
      </c>
      <c r="AI166" s="217">
        <f t="shared" si="11"/>
        <v>0</v>
      </c>
    </row>
    <row r="167" spans="1:35" ht="12">
      <c r="A167" s="209" t="s">
        <v>305</v>
      </c>
      <c r="B167" s="210" t="s">
        <v>12</v>
      </c>
      <c r="F167" s="211">
        <v>22</v>
      </c>
      <c r="J167" s="217">
        <f t="shared" si="8"/>
        <v>22</v>
      </c>
      <c r="M167" s="217">
        <f t="shared" si="9"/>
        <v>0</v>
      </c>
      <c r="AA167" s="217">
        <f t="shared" si="10"/>
        <v>0</v>
      </c>
      <c r="AI167" s="217">
        <f t="shared" si="11"/>
        <v>0</v>
      </c>
    </row>
    <row r="168" spans="1:35" ht="12">
      <c r="A168" s="209" t="s">
        <v>304</v>
      </c>
      <c r="B168" s="210" t="s">
        <v>12</v>
      </c>
      <c r="F168" s="211">
        <v>22</v>
      </c>
      <c r="J168" s="217">
        <f t="shared" si="8"/>
        <v>22</v>
      </c>
      <c r="M168" s="217">
        <f t="shared" si="9"/>
        <v>0</v>
      </c>
      <c r="AA168" s="217">
        <f t="shared" si="10"/>
        <v>0</v>
      </c>
      <c r="AI168" s="217">
        <f t="shared" si="11"/>
        <v>0</v>
      </c>
    </row>
    <row r="169" spans="1:35" ht="12">
      <c r="A169" s="209" t="s">
        <v>303</v>
      </c>
      <c r="B169" s="210" t="s">
        <v>12</v>
      </c>
      <c r="F169" s="211">
        <v>23</v>
      </c>
      <c r="J169" s="217">
        <f t="shared" si="8"/>
        <v>23</v>
      </c>
      <c r="M169" s="217">
        <f t="shared" si="9"/>
        <v>0</v>
      </c>
      <c r="AA169" s="217">
        <f t="shared" si="10"/>
        <v>0</v>
      </c>
      <c r="AI169" s="217">
        <f t="shared" si="11"/>
        <v>0</v>
      </c>
    </row>
    <row r="170" spans="1:35" ht="12">
      <c r="A170" s="209" t="s">
        <v>260</v>
      </c>
      <c r="B170" s="210" t="s">
        <v>12</v>
      </c>
      <c r="C170" s="211">
        <v>1</v>
      </c>
      <c r="E170" s="211">
        <v>2</v>
      </c>
      <c r="J170" s="217">
        <f t="shared" si="8"/>
        <v>3</v>
      </c>
      <c r="L170" s="211">
        <f>1+1+1</f>
        <v>3</v>
      </c>
      <c r="M170" s="217">
        <f t="shared" si="9"/>
        <v>3</v>
      </c>
      <c r="N170" s="217">
        <v>1</v>
      </c>
      <c r="R170" s="217">
        <v>1</v>
      </c>
      <c r="Y170" s="211">
        <v>1</v>
      </c>
      <c r="AA170" s="217">
        <f t="shared" si="10"/>
        <v>1</v>
      </c>
      <c r="AG170" s="211">
        <v>2</v>
      </c>
      <c r="AI170" s="217">
        <f t="shared" si="11"/>
        <v>2</v>
      </c>
    </row>
    <row r="171" spans="1:35" ht="12">
      <c r="A171" s="209" t="s">
        <v>261</v>
      </c>
      <c r="B171" s="210" t="s">
        <v>12</v>
      </c>
      <c r="C171" s="211">
        <v>1</v>
      </c>
      <c r="J171" s="217">
        <f t="shared" si="8"/>
        <v>1</v>
      </c>
      <c r="L171" s="211">
        <v>1</v>
      </c>
      <c r="M171" s="217">
        <f t="shared" si="9"/>
        <v>1</v>
      </c>
      <c r="AA171" s="217">
        <f t="shared" si="10"/>
        <v>0</v>
      </c>
      <c r="AI171" s="217">
        <f t="shared" si="11"/>
        <v>0</v>
      </c>
    </row>
    <row r="172" spans="1:35" ht="12">
      <c r="A172" s="209" t="s">
        <v>574</v>
      </c>
      <c r="B172" s="210" t="s">
        <v>12</v>
      </c>
      <c r="J172" s="217">
        <f t="shared" si="8"/>
        <v>0</v>
      </c>
      <c r="M172" s="217">
        <f t="shared" si="9"/>
        <v>0</v>
      </c>
      <c r="T172" s="211">
        <v>1</v>
      </c>
      <c r="AA172" s="217">
        <f t="shared" si="10"/>
        <v>1</v>
      </c>
      <c r="AI172" s="217">
        <f t="shared" si="11"/>
        <v>0</v>
      </c>
    </row>
    <row r="173" spans="1:35" ht="12">
      <c r="A173" s="209" t="s">
        <v>715</v>
      </c>
      <c r="B173" s="210" t="s">
        <v>12</v>
      </c>
      <c r="J173" s="217">
        <f t="shared" si="8"/>
        <v>0</v>
      </c>
      <c r="M173" s="217">
        <f t="shared" si="9"/>
        <v>0</v>
      </c>
      <c r="AA173" s="217">
        <f t="shared" si="10"/>
        <v>0</v>
      </c>
      <c r="AF173" s="211">
        <v>1</v>
      </c>
      <c r="AI173" s="217">
        <f t="shared" si="11"/>
        <v>1</v>
      </c>
    </row>
    <row r="174" spans="1:35" ht="12">
      <c r="A174" s="209" t="s">
        <v>679</v>
      </c>
      <c r="B174" s="210" t="s">
        <v>12</v>
      </c>
      <c r="J174" s="217">
        <f t="shared" si="8"/>
        <v>0</v>
      </c>
      <c r="M174" s="217">
        <f t="shared" si="9"/>
        <v>0</v>
      </c>
      <c r="AA174" s="217">
        <f t="shared" si="10"/>
        <v>0</v>
      </c>
      <c r="AB174" s="211">
        <v>1</v>
      </c>
      <c r="AC174" s="211">
        <v>1</v>
      </c>
      <c r="AI174" s="217">
        <f t="shared" si="11"/>
        <v>2</v>
      </c>
    </row>
    <row r="175" spans="1:35" ht="12">
      <c r="A175" s="209" t="s">
        <v>311</v>
      </c>
      <c r="B175" s="210" t="s">
        <v>12</v>
      </c>
      <c r="J175" s="217">
        <f t="shared" si="8"/>
        <v>0</v>
      </c>
      <c r="K175" s="211">
        <v>1</v>
      </c>
      <c r="M175" s="217">
        <f t="shared" si="9"/>
        <v>1</v>
      </c>
      <c r="AA175" s="217">
        <f t="shared" si="10"/>
        <v>0</v>
      </c>
      <c r="AI175" s="217">
        <f t="shared" si="11"/>
        <v>0</v>
      </c>
    </row>
    <row r="176" spans="1:35" ht="12">
      <c r="A176" s="209" t="s">
        <v>714</v>
      </c>
      <c r="B176" s="210" t="s">
        <v>12</v>
      </c>
      <c r="J176" s="217">
        <f t="shared" si="8"/>
        <v>0</v>
      </c>
      <c r="M176" s="217">
        <f t="shared" si="9"/>
        <v>0</v>
      </c>
      <c r="AA176" s="217">
        <f t="shared" si="10"/>
        <v>0</v>
      </c>
      <c r="AF176" s="211">
        <v>1</v>
      </c>
      <c r="AI176" s="217">
        <f t="shared" si="11"/>
        <v>1</v>
      </c>
    </row>
    <row r="177" spans="1:35" ht="12">
      <c r="A177" s="209" t="s">
        <v>319</v>
      </c>
      <c r="B177" s="210" t="s">
        <v>12</v>
      </c>
      <c r="J177" s="217">
        <f t="shared" si="8"/>
        <v>0</v>
      </c>
      <c r="K177" s="211">
        <v>1</v>
      </c>
      <c r="M177" s="217">
        <f t="shared" si="9"/>
        <v>1</v>
      </c>
      <c r="S177" s="217">
        <v>1</v>
      </c>
      <c r="Z177" s="211">
        <v>1</v>
      </c>
      <c r="AA177" s="217">
        <f t="shared" si="10"/>
        <v>1</v>
      </c>
      <c r="AB177" s="211">
        <v>1</v>
      </c>
      <c r="AI177" s="217">
        <f t="shared" si="11"/>
        <v>1</v>
      </c>
    </row>
    <row r="178" spans="1:35" ht="12">
      <c r="A178" s="209" t="s">
        <v>350</v>
      </c>
      <c r="B178" s="210" t="s">
        <v>12</v>
      </c>
      <c r="J178" s="217">
        <f t="shared" si="8"/>
        <v>0</v>
      </c>
      <c r="K178" s="211">
        <v>2</v>
      </c>
      <c r="M178" s="217">
        <f t="shared" si="9"/>
        <v>2</v>
      </c>
      <c r="AA178" s="217">
        <f t="shared" si="10"/>
        <v>0</v>
      </c>
      <c r="AI178" s="217">
        <f t="shared" si="11"/>
        <v>0</v>
      </c>
    </row>
    <row r="179" spans="1:35" ht="12">
      <c r="A179" s="209" t="s">
        <v>645</v>
      </c>
      <c r="B179" s="210" t="s">
        <v>12</v>
      </c>
      <c r="J179" s="217">
        <f t="shared" si="8"/>
        <v>0</v>
      </c>
      <c r="M179" s="217">
        <f t="shared" si="9"/>
        <v>0</v>
      </c>
      <c r="W179" s="211">
        <v>1</v>
      </c>
      <c r="Z179" s="211">
        <v>1</v>
      </c>
      <c r="AA179" s="217">
        <f t="shared" si="10"/>
        <v>2</v>
      </c>
      <c r="AI179" s="217">
        <f t="shared" si="11"/>
        <v>0</v>
      </c>
    </row>
    <row r="180" spans="1:35" ht="12">
      <c r="A180" s="209" t="s">
        <v>642</v>
      </c>
      <c r="B180" s="210" t="s">
        <v>12</v>
      </c>
      <c r="J180" s="217">
        <f t="shared" si="8"/>
        <v>0</v>
      </c>
      <c r="M180" s="217">
        <f t="shared" si="9"/>
        <v>0</v>
      </c>
      <c r="Z180" s="211">
        <v>1</v>
      </c>
      <c r="AA180" s="217">
        <f t="shared" si="10"/>
        <v>1</v>
      </c>
      <c r="AI180" s="217">
        <f t="shared" si="11"/>
        <v>0</v>
      </c>
    </row>
    <row r="181" spans="1:35" ht="12">
      <c r="A181" s="209" t="s">
        <v>685</v>
      </c>
      <c r="B181" s="210" t="s">
        <v>12</v>
      </c>
      <c r="J181" s="217">
        <f t="shared" si="8"/>
        <v>0</v>
      </c>
      <c r="M181" s="217">
        <f t="shared" si="9"/>
        <v>0</v>
      </c>
      <c r="AA181" s="217">
        <f t="shared" si="10"/>
        <v>0</v>
      </c>
      <c r="AD181" s="211">
        <v>15</v>
      </c>
      <c r="AF181" s="211">
        <v>10</v>
      </c>
      <c r="AI181" s="217">
        <f t="shared" si="11"/>
        <v>25</v>
      </c>
    </row>
    <row r="182" spans="1:35" ht="12">
      <c r="A182" s="209" t="s">
        <v>339</v>
      </c>
      <c r="B182" s="210" t="s">
        <v>12</v>
      </c>
      <c r="C182" s="211">
        <v>1</v>
      </c>
      <c r="J182" s="217">
        <f t="shared" si="8"/>
        <v>1</v>
      </c>
      <c r="M182" s="217">
        <f t="shared" si="9"/>
        <v>0</v>
      </c>
      <c r="V182" s="211">
        <v>1</v>
      </c>
      <c r="AA182" s="217">
        <f t="shared" si="10"/>
        <v>1</v>
      </c>
      <c r="AI182" s="217">
        <f t="shared" si="11"/>
        <v>0</v>
      </c>
    </row>
    <row r="183" spans="1:35" ht="12">
      <c r="A183" s="209" t="s">
        <v>653</v>
      </c>
      <c r="B183" s="210" t="s">
        <v>12</v>
      </c>
      <c r="J183" s="217">
        <f t="shared" si="8"/>
        <v>0</v>
      </c>
      <c r="M183" s="217">
        <f t="shared" si="9"/>
        <v>0</v>
      </c>
      <c r="AA183" s="217">
        <f t="shared" si="10"/>
        <v>0</v>
      </c>
      <c r="AB183" s="211">
        <v>1</v>
      </c>
      <c r="AI183" s="217">
        <f t="shared" si="11"/>
        <v>1</v>
      </c>
    </row>
    <row r="184" spans="1:35" ht="12">
      <c r="A184" s="209" t="s">
        <v>652</v>
      </c>
      <c r="B184" s="210" t="s">
        <v>12</v>
      </c>
      <c r="J184" s="217">
        <f t="shared" si="8"/>
        <v>0</v>
      </c>
      <c r="M184" s="217">
        <f t="shared" si="9"/>
        <v>0</v>
      </c>
      <c r="AA184" s="217">
        <f t="shared" si="10"/>
        <v>0</v>
      </c>
      <c r="AB184" s="211">
        <v>2</v>
      </c>
      <c r="AE184" s="211">
        <v>1</v>
      </c>
      <c r="AI184" s="217">
        <f t="shared" si="11"/>
        <v>3</v>
      </c>
    </row>
    <row r="185" spans="1:35" ht="12">
      <c r="A185" s="209" t="s">
        <v>379</v>
      </c>
      <c r="B185" s="210" t="s">
        <v>12</v>
      </c>
      <c r="J185" s="217">
        <f t="shared" si="8"/>
        <v>0</v>
      </c>
      <c r="M185" s="217">
        <f t="shared" si="9"/>
        <v>0</v>
      </c>
      <c r="Z185" s="211">
        <v>4</v>
      </c>
      <c r="AA185" s="217">
        <f t="shared" si="10"/>
        <v>4</v>
      </c>
      <c r="AI185" s="217">
        <f t="shared" si="11"/>
        <v>0</v>
      </c>
    </row>
    <row r="186" spans="1:35" ht="12">
      <c r="A186" s="209" t="s">
        <v>564</v>
      </c>
      <c r="B186" s="210" t="s">
        <v>12</v>
      </c>
      <c r="J186" s="217">
        <f t="shared" si="8"/>
        <v>0</v>
      </c>
      <c r="M186" s="217">
        <f t="shared" si="9"/>
        <v>0</v>
      </c>
      <c r="T186" s="211">
        <v>3</v>
      </c>
      <c r="AA186" s="217">
        <f t="shared" si="10"/>
        <v>3</v>
      </c>
      <c r="AI186" s="217">
        <f t="shared" si="11"/>
        <v>0</v>
      </c>
    </row>
    <row r="187" spans="1:35" ht="12">
      <c r="A187" s="209" t="s">
        <v>638</v>
      </c>
      <c r="B187" s="210" t="s">
        <v>12</v>
      </c>
      <c r="J187" s="217">
        <f t="shared" si="8"/>
        <v>0</v>
      </c>
      <c r="M187" s="217">
        <f t="shared" si="9"/>
        <v>0</v>
      </c>
      <c r="Z187" s="211">
        <v>2</v>
      </c>
      <c r="AA187" s="217">
        <f t="shared" si="10"/>
        <v>2</v>
      </c>
      <c r="AI187" s="217">
        <f t="shared" si="11"/>
        <v>0</v>
      </c>
    </row>
    <row r="188" spans="1:35" ht="12">
      <c r="A188" s="209" t="s">
        <v>683</v>
      </c>
      <c r="B188" s="210" t="s">
        <v>12</v>
      </c>
      <c r="J188" s="217">
        <f t="shared" si="8"/>
        <v>0</v>
      </c>
      <c r="M188" s="217">
        <f t="shared" si="9"/>
        <v>0</v>
      </c>
      <c r="AA188" s="217">
        <f t="shared" si="10"/>
        <v>0</v>
      </c>
      <c r="AD188" s="211">
        <v>10</v>
      </c>
      <c r="AI188" s="217">
        <f t="shared" si="11"/>
        <v>10</v>
      </c>
    </row>
    <row r="189" spans="1:35" ht="12">
      <c r="A189" s="209" t="s">
        <v>299</v>
      </c>
      <c r="B189" s="210" t="s">
        <v>12</v>
      </c>
      <c r="F189" s="211">
        <v>4</v>
      </c>
      <c r="J189" s="217">
        <f t="shared" si="8"/>
        <v>4</v>
      </c>
      <c r="M189" s="217">
        <f t="shared" si="9"/>
        <v>0</v>
      </c>
      <c r="T189" s="211">
        <v>2</v>
      </c>
      <c r="AA189" s="217">
        <f t="shared" si="10"/>
        <v>2</v>
      </c>
      <c r="AI189" s="217">
        <f t="shared" si="11"/>
        <v>0</v>
      </c>
    </row>
    <row r="190" spans="1:35" ht="12">
      <c r="A190" s="209" t="s">
        <v>711</v>
      </c>
      <c r="B190" s="210" t="s">
        <v>12</v>
      </c>
      <c r="J190" s="217">
        <f t="shared" si="8"/>
        <v>0</v>
      </c>
      <c r="M190" s="217">
        <f t="shared" si="9"/>
        <v>0</v>
      </c>
      <c r="AA190" s="217">
        <f t="shared" si="10"/>
        <v>0</v>
      </c>
      <c r="AE190" s="211">
        <v>11</v>
      </c>
      <c r="AG190" s="211">
        <v>1</v>
      </c>
      <c r="AI190" s="217">
        <f t="shared" si="11"/>
        <v>12</v>
      </c>
    </row>
    <row r="191" spans="1:35" ht="12">
      <c r="A191" s="209" t="s">
        <v>328</v>
      </c>
      <c r="B191" s="210" t="s">
        <v>12</v>
      </c>
      <c r="G191" s="211">
        <v>1</v>
      </c>
      <c r="J191" s="217">
        <f t="shared" si="8"/>
        <v>1</v>
      </c>
      <c r="M191" s="217">
        <f t="shared" si="9"/>
        <v>0</v>
      </c>
      <c r="AA191" s="217">
        <f t="shared" si="10"/>
        <v>0</v>
      </c>
      <c r="AI191" s="217">
        <f t="shared" si="11"/>
        <v>0</v>
      </c>
    </row>
    <row r="192" spans="1:35" ht="12">
      <c r="A192" s="209" t="s">
        <v>666</v>
      </c>
      <c r="B192" s="210" t="s">
        <v>12</v>
      </c>
      <c r="J192" s="217">
        <f t="shared" si="8"/>
        <v>0</v>
      </c>
      <c r="M192" s="217">
        <f t="shared" si="9"/>
        <v>0</v>
      </c>
      <c r="AA192" s="217">
        <f t="shared" si="10"/>
        <v>0</v>
      </c>
      <c r="AC192" s="211">
        <v>25</v>
      </c>
      <c r="AI192" s="217">
        <f t="shared" si="11"/>
        <v>25</v>
      </c>
    </row>
    <row r="193" spans="1:35" ht="12">
      <c r="A193" s="209" t="s">
        <v>712</v>
      </c>
      <c r="B193" s="210" t="s">
        <v>12</v>
      </c>
      <c r="J193" s="217">
        <f t="shared" si="8"/>
        <v>0</v>
      </c>
      <c r="M193" s="217">
        <f t="shared" si="9"/>
        <v>0</v>
      </c>
      <c r="AA193" s="217">
        <f t="shared" si="10"/>
        <v>0</v>
      </c>
      <c r="AE193" s="211">
        <v>1</v>
      </c>
      <c r="AI193" s="217">
        <f t="shared" si="11"/>
        <v>1</v>
      </c>
    </row>
    <row r="194" spans="1:35" ht="12">
      <c r="A194" s="209" t="s">
        <v>677</v>
      </c>
      <c r="B194" s="210" t="s">
        <v>12</v>
      </c>
      <c r="J194" s="217">
        <f t="shared" si="8"/>
        <v>0</v>
      </c>
      <c r="M194" s="217">
        <f t="shared" si="9"/>
        <v>0</v>
      </c>
      <c r="AA194" s="217">
        <f t="shared" si="10"/>
        <v>0</v>
      </c>
      <c r="AC194" s="211">
        <v>1</v>
      </c>
      <c r="AI194" s="217">
        <f t="shared" si="11"/>
        <v>1</v>
      </c>
    </row>
    <row r="195" spans="1:35" ht="12">
      <c r="A195" s="209" t="s">
        <v>690</v>
      </c>
      <c r="B195" s="210" t="s">
        <v>12</v>
      </c>
      <c r="J195" s="217">
        <f t="shared" si="8"/>
        <v>0</v>
      </c>
      <c r="M195" s="217">
        <f t="shared" si="9"/>
        <v>0</v>
      </c>
      <c r="AA195" s="217">
        <f t="shared" si="10"/>
        <v>0</v>
      </c>
      <c r="AD195" s="211">
        <v>1</v>
      </c>
      <c r="AI195" s="217">
        <f t="shared" si="11"/>
        <v>1</v>
      </c>
    </row>
    <row r="196" spans="1:35" ht="12">
      <c r="A196" s="209" t="s">
        <v>691</v>
      </c>
      <c r="B196" s="210" t="s">
        <v>12</v>
      </c>
      <c r="J196" s="217">
        <f t="shared" si="8"/>
        <v>0</v>
      </c>
      <c r="M196" s="217">
        <f t="shared" si="9"/>
        <v>0</v>
      </c>
      <c r="AA196" s="217">
        <f t="shared" si="10"/>
        <v>0</v>
      </c>
      <c r="AD196" s="211">
        <v>2</v>
      </c>
      <c r="AI196" s="217">
        <f t="shared" si="11"/>
        <v>2</v>
      </c>
    </row>
    <row r="197" spans="1:35" ht="12">
      <c r="A197" s="209" t="s">
        <v>606</v>
      </c>
      <c r="B197" s="210" t="s">
        <v>12</v>
      </c>
      <c r="J197" s="217">
        <f t="shared" si="8"/>
        <v>0</v>
      </c>
      <c r="M197" s="217">
        <f t="shared" si="9"/>
        <v>0</v>
      </c>
      <c r="V197" s="211">
        <v>1</v>
      </c>
      <c r="AA197" s="217">
        <f t="shared" si="10"/>
        <v>1</v>
      </c>
      <c r="AI197" s="217">
        <f t="shared" si="11"/>
        <v>0</v>
      </c>
    </row>
    <row r="198" spans="1:35" ht="12">
      <c r="A198" s="209" t="s">
        <v>428</v>
      </c>
      <c r="B198" s="210" t="s">
        <v>12</v>
      </c>
      <c r="J198" s="217">
        <f aca="true" t="shared" si="12" ref="J198:J261">SUM(C198:I198)</f>
        <v>0</v>
      </c>
      <c r="L198" s="211">
        <f>1+1</f>
        <v>2</v>
      </c>
      <c r="M198" s="217">
        <f aca="true" t="shared" si="13" ref="M198:M261">SUM(K198:L198)</f>
        <v>2</v>
      </c>
      <c r="Q198" s="217">
        <v>1</v>
      </c>
      <c r="S198" s="217">
        <v>1</v>
      </c>
      <c r="AA198" s="217">
        <f aca="true" t="shared" si="14" ref="AA198:AA261">SUM(T198:Z198)</f>
        <v>0</v>
      </c>
      <c r="AI198" s="217">
        <f aca="true" t="shared" si="15" ref="AI198:AI261">SUM(AB198:AH198)</f>
        <v>0</v>
      </c>
    </row>
    <row r="199" spans="1:35" ht="12">
      <c r="A199" s="209" t="s">
        <v>349</v>
      </c>
      <c r="J199" s="217">
        <f t="shared" si="12"/>
        <v>0</v>
      </c>
      <c r="K199" s="211">
        <v>1</v>
      </c>
      <c r="M199" s="217">
        <f t="shared" si="13"/>
        <v>1</v>
      </c>
      <c r="V199" s="211">
        <v>1</v>
      </c>
      <c r="Y199" s="211">
        <v>1</v>
      </c>
      <c r="AA199" s="217">
        <f t="shared" si="14"/>
        <v>2</v>
      </c>
      <c r="AI199" s="217">
        <f t="shared" si="15"/>
        <v>0</v>
      </c>
    </row>
    <row r="200" spans="1:35" ht="12">
      <c r="A200" s="209" t="s">
        <v>689</v>
      </c>
      <c r="B200" s="210" t="s">
        <v>12</v>
      </c>
      <c r="J200" s="217">
        <f t="shared" si="12"/>
        <v>0</v>
      </c>
      <c r="M200" s="217">
        <f t="shared" si="13"/>
        <v>0</v>
      </c>
      <c r="AA200" s="217">
        <f t="shared" si="14"/>
        <v>0</v>
      </c>
      <c r="AD200" s="211">
        <v>2</v>
      </c>
      <c r="AI200" s="217">
        <f t="shared" si="15"/>
        <v>2</v>
      </c>
    </row>
    <row r="201" spans="1:35" ht="12">
      <c r="A201" s="209" t="s">
        <v>687</v>
      </c>
      <c r="B201" s="210" t="s">
        <v>12</v>
      </c>
      <c r="J201" s="217">
        <f t="shared" si="12"/>
        <v>0</v>
      </c>
      <c r="M201" s="217">
        <f t="shared" si="13"/>
        <v>0</v>
      </c>
      <c r="AA201" s="217">
        <f t="shared" si="14"/>
        <v>0</v>
      </c>
      <c r="AD201" s="211">
        <v>1</v>
      </c>
      <c r="AI201" s="217">
        <f t="shared" si="15"/>
        <v>1</v>
      </c>
    </row>
    <row r="202" spans="1:35" ht="12">
      <c r="A202" s="209" t="s">
        <v>348</v>
      </c>
      <c r="B202" s="210" t="s">
        <v>12</v>
      </c>
      <c r="J202" s="217">
        <f t="shared" si="12"/>
        <v>0</v>
      </c>
      <c r="K202" s="211">
        <v>1</v>
      </c>
      <c r="M202" s="217">
        <f t="shared" si="13"/>
        <v>1</v>
      </c>
      <c r="AA202" s="217">
        <f t="shared" si="14"/>
        <v>0</v>
      </c>
      <c r="AI202" s="217">
        <f t="shared" si="15"/>
        <v>0</v>
      </c>
    </row>
    <row r="203" spans="1:35" ht="12">
      <c r="A203" s="209" t="s">
        <v>720</v>
      </c>
      <c r="B203" s="210" t="s">
        <v>12</v>
      </c>
      <c r="J203" s="217">
        <f t="shared" si="12"/>
        <v>0</v>
      </c>
      <c r="M203" s="217">
        <f t="shared" si="13"/>
        <v>0</v>
      </c>
      <c r="AA203" s="217">
        <f t="shared" si="14"/>
        <v>0</v>
      </c>
      <c r="AF203" s="211">
        <v>2</v>
      </c>
      <c r="AG203" s="211">
        <v>2</v>
      </c>
      <c r="AI203" s="217">
        <f t="shared" si="15"/>
        <v>4</v>
      </c>
    </row>
    <row r="204" spans="1:35" ht="12">
      <c r="A204" s="209" t="s">
        <v>320</v>
      </c>
      <c r="B204" s="210" t="s">
        <v>12</v>
      </c>
      <c r="G204" s="211">
        <v>12</v>
      </c>
      <c r="J204" s="217">
        <f t="shared" si="12"/>
        <v>12</v>
      </c>
      <c r="M204" s="217">
        <f t="shared" si="13"/>
        <v>0</v>
      </c>
      <c r="AA204" s="217">
        <f t="shared" si="14"/>
        <v>0</v>
      </c>
      <c r="AB204" s="211">
        <v>48</v>
      </c>
      <c r="AI204" s="217">
        <f t="shared" si="15"/>
        <v>48</v>
      </c>
    </row>
    <row r="205" spans="1:35" ht="12">
      <c r="A205" s="209" t="s">
        <v>289</v>
      </c>
      <c r="B205" s="210" t="s">
        <v>12</v>
      </c>
      <c r="E205" s="211">
        <v>1</v>
      </c>
      <c r="J205" s="217">
        <f t="shared" si="12"/>
        <v>1</v>
      </c>
      <c r="L205" s="211">
        <v>1</v>
      </c>
      <c r="M205" s="217">
        <f t="shared" si="13"/>
        <v>1</v>
      </c>
      <c r="S205" s="217">
        <v>1</v>
      </c>
      <c r="AA205" s="217">
        <f t="shared" si="14"/>
        <v>0</v>
      </c>
      <c r="AI205" s="217">
        <f t="shared" si="15"/>
        <v>0</v>
      </c>
    </row>
    <row r="206" spans="1:35" ht="12">
      <c r="A206" s="209" t="s">
        <v>338</v>
      </c>
      <c r="B206" s="210" t="s">
        <v>12</v>
      </c>
      <c r="C206" s="211">
        <f>1+1</f>
        <v>2</v>
      </c>
      <c r="E206" s="211">
        <v>2</v>
      </c>
      <c r="J206" s="217">
        <f t="shared" si="12"/>
        <v>4</v>
      </c>
      <c r="M206" s="217">
        <f t="shared" si="13"/>
        <v>0</v>
      </c>
      <c r="AA206" s="217">
        <f t="shared" si="14"/>
        <v>0</v>
      </c>
      <c r="AI206" s="217">
        <f t="shared" si="15"/>
        <v>0</v>
      </c>
    </row>
    <row r="207" spans="1:35" ht="12">
      <c r="A207" s="209" t="s">
        <v>341</v>
      </c>
      <c r="B207" s="210" t="s">
        <v>12</v>
      </c>
      <c r="C207" s="211">
        <v>1</v>
      </c>
      <c r="J207" s="217">
        <f t="shared" si="12"/>
        <v>1</v>
      </c>
      <c r="L207" s="211">
        <v>1</v>
      </c>
      <c r="M207" s="217">
        <f t="shared" si="13"/>
        <v>1</v>
      </c>
      <c r="N207" s="217">
        <v>1</v>
      </c>
      <c r="O207" s="217">
        <v>1</v>
      </c>
      <c r="Q207" s="217">
        <v>1</v>
      </c>
      <c r="R207" s="217">
        <v>1</v>
      </c>
      <c r="Z207" s="211">
        <v>1</v>
      </c>
      <c r="AA207" s="217">
        <f t="shared" si="14"/>
        <v>1</v>
      </c>
      <c r="AI207" s="217">
        <f t="shared" si="15"/>
        <v>0</v>
      </c>
    </row>
    <row r="208" spans="1:35" ht="12">
      <c r="A208" s="209" t="s">
        <v>658</v>
      </c>
      <c r="B208" s="210" t="s">
        <v>12</v>
      </c>
      <c r="J208" s="217">
        <f t="shared" si="12"/>
        <v>0</v>
      </c>
      <c r="M208" s="217">
        <f t="shared" si="13"/>
        <v>0</v>
      </c>
      <c r="AA208" s="217">
        <f t="shared" si="14"/>
        <v>0</v>
      </c>
      <c r="AB208" s="211">
        <v>16</v>
      </c>
      <c r="AI208" s="217">
        <f t="shared" si="15"/>
        <v>16</v>
      </c>
    </row>
    <row r="209" spans="1:35" ht="12">
      <c r="A209" s="209" t="s">
        <v>438</v>
      </c>
      <c r="B209" s="210" t="s">
        <v>12</v>
      </c>
      <c r="J209" s="217">
        <f t="shared" si="12"/>
        <v>0</v>
      </c>
      <c r="L209" s="211">
        <v>1</v>
      </c>
      <c r="M209" s="217">
        <f t="shared" si="13"/>
        <v>1</v>
      </c>
      <c r="N209" s="217">
        <v>1</v>
      </c>
      <c r="O209" s="217">
        <v>1</v>
      </c>
      <c r="R209" s="217">
        <v>2</v>
      </c>
      <c r="AA209" s="217">
        <f t="shared" si="14"/>
        <v>0</v>
      </c>
      <c r="AG209" s="211">
        <v>2</v>
      </c>
      <c r="AI209" s="217">
        <f t="shared" si="15"/>
        <v>2</v>
      </c>
    </row>
    <row r="210" spans="1:35" ht="12">
      <c r="A210" s="209" t="s">
        <v>723</v>
      </c>
      <c r="B210" s="210" t="s">
        <v>12</v>
      </c>
      <c r="J210" s="217">
        <f t="shared" si="12"/>
        <v>0</v>
      </c>
      <c r="M210" s="217">
        <f t="shared" si="13"/>
        <v>0</v>
      </c>
      <c r="AA210" s="217">
        <f t="shared" si="14"/>
        <v>0</v>
      </c>
      <c r="AG210" s="211">
        <v>1</v>
      </c>
      <c r="AI210" s="217">
        <f t="shared" si="15"/>
        <v>1</v>
      </c>
    </row>
    <row r="211" spans="1:35" ht="12">
      <c r="A211" s="209" t="s">
        <v>287</v>
      </c>
      <c r="B211" s="210" t="s">
        <v>12</v>
      </c>
      <c r="E211" s="211">
        <v>1</v>
      </c>
      <c r="J211" s="217">
        <f t="shared" si="12"/>
        <v>1</v>
      </c>
      <c r="M211" s="217">
        <f t="shared" si="13"/>
        <v>0</v>
      </c>
      <c r="AA211" s="217">
        <f t="shared" si="14"/>
        <v>0</v>
      </c>
      <c r="AI211" s="217">
        <f t="shared" si="15"/>
        <v>0</v>
      </c>
    </row>
    <row r="212" spans="1:35" ht="12">
      <c r="A212" s="209" t="s">
        <v>321</v>
      </c>
      <c r="B212" s="210" t="s">
        <v>12</v>
      </c>
      <c r="G212" s="211">
        <v>18</v>
      </c>
      <c r="J212" s="217">
        <f t="shared" si="12"/>
        <v>18</v>
      </c>
      <c r="M212" s="217">
        <f t="shared" si="13"/>
        <v>0</v>
      </c>
      <c r="AA212" s="217">
        <f t="shared" si="14"/>
        <v>0</v>
      </c>
      <c r="AI212" s="217">
        <f t="shared" si="15"/>
        <v>0</v>
      </c>
    </row>
    <row r="213" spans="1:35" ht="12">
      <c r="A213" s="209" t="s">
        <v>288</v>
      </c>
      <c r="B213" s="210" t="s">
        <v>12</v>
      </c>
      <c r="E213" s="211">
        <v>1</v>
      </c>
      <c r="J213" s="217">
        <f t="shared" si="12"/>
        <v>1</v>
      </c>
      <c r="M213" s="217">
        <f t="shared" si="13"/>
        <v>0</v>
      </c>
      <c r="AA213" s="217">
        <f t="shared" si="14"/>
        <v>0</v>
      </c>
      <c r="AI213" s="217">
        <f t="shared" si="15"/>
        <v>0</v>
      </c>
    </row>
    <row r="214" spans="1:35" ht="12">
      <c r="A214" s="209" t="s">
        <v>613</v>
      </c>
      <c r="B214" s="210" t="s">
        <v>12</v>
      </c>
      <c r="J214" s="217">
        <f t="shared" si="12"/>
        <v>0</v>
      </c>
      <c r="M214" s="217">
        <f t="shared" si="13"/>
        <v>0</v>
      </c>
      <c r="W214" s="211">
        <f>1+8</f>
        <v>9</v>
      </c>
      <c r="AA214" s="217">
        <f t="shared" si="14"/>
        <v>9</v>
      </c>
      <c r="AI214" s="217">
        <f t="shared" si="15"/>
        <v>0</v>
      </c>
    </row>
    <row r="215" spans="1:35" ht="12">
      <c r="A215" s="209" t="s">
        <v>713</v>
      </c>
      <c r="B215" s="210" t="s">
        <v>12</v>
      </c>
      <c r="J215" s="217">
        <f t="shared" si="12"/>
        <v>0</v>
      </c>
      <c r="M215" s="217">
        <f t="shared" si="13"/>
        <v>0</v>
      </c>
      <c r="AA215" s="217">
        <f t="shared" si="14"/>
        <v>0</v>
      </c>
      <c r="AF215" s="211">
        <v>2</v>
      </c>
      <c r="AI215" s="217">
        <f t="shared" si="15"/>
        <v>2</v>
      </c>
    </row>
    <row r="216" spans="1:35" ht="12">
      <c r="A216" s="209" t="s">
        <v>294</v>
      </c>
      <c r="B216" s="210" t="s">
        <v>12</v>
      </c>
      <c r="E216" s="211">
        <v>1</v>
      </c>
      <c r="J216" s="217">
        <f t="shared" si="12"/>
        <v>1</v>
      </c>
      <c r="M216" s="217">
        <f t="shared" si="13"/>
        <v>0</v>
      </c>
      <c r="V216" s="211">
        <v>1</v>
      </c>
      <c r="AA216" s="217">
        <f t="shared" si="14"/>
        <v>1</v>
      </c>
      <c r="AI216" s="217">
        <f t="shared" si="15"/>
        <v>0</v>
      </c>
    </row>
    <row r="217" spans="1:35" ht="12">
      <c r="A217" s="209" t="s">
        <v>716</v>
      </c>
      <c r="B217" s="210" t="s">
        <v>12</v>
      </c>
      <c r="J217" s="217">
        <f t="shared" si="12"/>
        <v>0</v>
      </c>
      <c r="M217" s="217">
        <f t="shared" si="13"/>
        <v>0</v>
      </c>
      <c r="AA217" s="217">
        <f t="shared" si="14"/>
        <v>0</v>
      </c>
      <c r="AF217" s="211">
        <f>3+5</f>
        <v>8</v>
      </c>
      <c r="AI217" s="217">
        <f t="shared" si="15"/>
        <v>8</v>
      </c>
    </row>
    <row r="218" spans="1:35" ht="12">
      <c r="A218" s="209" t="s">
        <v>573</v>
      </c>
      <c r="B218" s="210" t="s">
        <v>12</v>
      </c>
      <c r="J218" s="217">
        <f t="shared" si="12"/>
        <v>0</v>
      </c>
      <c r="M218" s="217">
        <f t="shared" si="13"/>
        <v>0</v>
      </c>
      <c r="T218" s="211">
        <f>4+1+1</f>
        <v>6</v>
      </c>
      <c r="AA218" s="217">
        <f t="shared" si="14"/>
        <v>6</v>
      </c>
      <c r="AI218" s="217">
        <f t="shared" si="15"/>
        <v>0</v>
      </c>
    </row>
    <row r="219" spans="1:35" ht="12">
      <c r="A219" s="209" t="s">
        <v>684</v>
      </c>
      <c r="B219" s="210" t="s">
        <v>12</v>
      </c>
      <c r="J219" s="217">
        <f t="shared" si="12"/>
        <v>0</v>
      </c>
      <c r="M219" s="217">
        <f t="shared" si="13"/>
        <v>0</v>
      </c>
      <c r="AA219" s="217">
        <f t="shared" si="14"/>
        <v>0</v>
      </c>
      <c r="AD219" s="211">
        <v>4</v>
      </c>
      <c r="AI219" s="217">
        <f t="shared" si="15"/>
        <v>4</v>
      </c>
    </row>
    <row r="220" spans="1:35" ht="12">
      <c r="A220" s="209" t="s">
        <v>608</v>
      </c>
      <c r="B220" s="210" t="s">
        <v>12</v>
      </c>
      <c r="J220" s="217">
        <f t="shared" si="12"/>
        <v>0</v>
      </c>
      <c r="M220" s="217">
        <f t="shared" si="13"/>
        <v>0</v>
      </c>
      <c r="V220" s="211">
        <v>1</v>
      </c>
      <c r="AA220" s="217">
        <f t="shared" si="14"/>
        <v>1</v>
      </c>
      <c r="AI220" s="217">
        <f t="shared" si="15"/>
        <v>0</v>
      </c>
    </row>
    <row r="221" spans="1:35" ht="12">
      <c r="A221" s="209" t="s">
        <v>615</v>
      </c>
      <c r="B221" s="210" t="s">
        <v>12</v>
      </c>
      <c r="J221" s="217">
        <f t="shared" si="12"/>
        <v>0</v>
      </c>
      <c r="M221" s="217">
        <f t="shared" si="13"/>
        <v>0</v>
      </c>
      <c r="W221" s="211">
        <v>1</v>
      </c>
      <c r="AA221" s="217">
        <f t="shared" si="14"/>
        <v>1</v>
      </c>
      <c r="AI221" s="217">
        <f t="shared" si="15"/>
        <v>0</v>
      </c>
    </row>
    <row r="222" spans="1:35" ht="12">
      <c r="A222" s="209" t="s">
        <v>686</v>
      </c>
      <c r="B222" s="210" t="s">
        <v>12</v>
      </c>
      <c r="J222" s="217">
        <f t="shared" si="12"/>
        <v>0</v>
      </c>
      <c r="M222" s="217">
        <f t="shared" si="13"/>
        <v>0</v>
      </c>
      <c r="AA222" s="217">
        <f t="shared" si="14"/>
        <v>0</v>
      </c>
      <c r="AD222" s="211">
        <v>1</v>
      </c>
      <c r="AI222" s="217">
        <f t="shared" si="15"/>
        <v>1</v>
      </c>
    </row>
    <row r="223" spans="1:35" ht="12">
      <c r="A223" s="209" t="s">
        <v>557</v>
      </c>
      <c r="B223" s="210" t="s">
        <v>12</v>
      </c>
      <c r="J223" s="217">
        <f t="shared" si="12"/>
        <v>0</v>
      </c>
      <c r="M223" s="217">
        <f t="shared" si="13"/>
        <v>0</v>
      </c>
      <c r="S223" s="217">
        <v>1</v>
      </c>
      <c r="AA223" s="217">
        <f t="shared" si="14"/>
        <v>0</v>
      </c>
      <c r="AI223" s="217">
        <f t="shared" si="15"/>
        <v>0</v>
      </c>
    </row>
    <row r="224" spans="1:35" ht="12">
      <c r="A224" s="209" t="s">
        <v>651</v>
      </c>
      <c r="B224" s="210" t="s">
        <v>12</v>
      </c>
      <c r="J224" s="217">
        <f t="shared" si="12"/>
        <v>0</v>
      </c>
      <c r="M224" s="217">
        <f t="shared" si="13"/>
        <v>0</v>
      </c>
      <c r="AA224" s="217">
        <f t="shared" si="14"/>
        <v>0</v>
      </c>
      <c r="AB224" s="211">
        <v>18</v>
      </c>
      <c r="AI224" s="217">
        <f t="shared" si="15"/>
        <v>18</v>
      </c>
    </row>
    <row r="225" spans="1:35" ht="12">
      <c r="A225" s="209" t="s">
        <v>264</v>
      </c>
      <c r="B225" s="210" t="s">
        <v>12</v>
      </c>
      <c r="C225" s="211">
        <v>1</v>
      </c>
      <c r="J225" s="217">
        <f t="shared" si="12"/>
        <v>1</v>
      </c>
      <c r="M225" s="217">
        <f t="shared" si="13"/>
        <v>0</v>
      </c>
      <c r="AA225" s="217">
        <f t="shared" si="14"/>
        <v>0</v>
      </c>
      <c r="AI225" s="217">
        <f t="shared" si="15"/>
        <v>0</v>
      </c>
    </row>
    <row r="226" spans="1:35" ht="12">
      <c r="A226" s="209" t="s">
        <v>334</v>
      </c>
      <c r="B226" s="210" t="s">
        <v>12</v>
      </c>
      <c r="G226" s="211">
        <v>18</v>
      </c>
      <c r="J226" s="217">
        <f t="shared" si="12"/>
        <v>18</v>
      </c>
      <c r="M226" s="217">
        <f t="shared" si="13"/>
        <v>0</v>
      </c>
      <c r="AA226" s="217">
        <f t="shared" si="14"/>
        <v>0</v>
      </c>
      <c r="AI226" s="217">
        <f t="shared" si="15"/>
        <v>0</v>
      </c>
    </row>
    <row r="227" spans="1:35" ht="12">
      <c r="A227" s="209" t="s">
        <v>675</v>
      </c>
      <c r="B227" s="210" t="s">
        <v>12</v>
      </c>
      <c r="J227" s="217">
        <f t="shared" si="12"/>
        <v>0</v>
      </c>
      <c r="M227" s="217">
        <f t="shared" si="13"/>
        <v>0</v>
      </c>
      <c r="AA227" s="217">
        <f t="shared" si="14"/>
        <v>0</v>
      </c>
      <c r="AC227" s="211">
        <v>2</v>
      </c>
      <c r="AI227" s="217">
        <f t="shared" si="15"/>
        <v>2</v>
      </c>
    </row>
    <row r="228" spans="1:35" ht="12">
      <c r="A228" s="209" t="s">
        <v>708</v>
      </c>
      <c r="B228" s="210" t="s">
        <v>12</v>
      </c>
      <c r="J228" s="217">
        <f t="shared" si="12"/>
        <v>0</v>
      </c>
      <c r="M228" s="217">
        <f t="shared" si="13"/>
        <v>0</v>
      </c>
      <c r="AA228" s="217">
        <f t="shared" si="14"/>
        <v>0</v>
      </c>
      <c r="AE228" s="211">
        <v>11</v>
      </c>
      <c r="AI228" s="217">
        <f t="shared" si="15"/>
        <v>11</v>
      </c>
    </row>
    <row r="229" spans="1:35" ht="12">
      <c r="A229" s="209" t="s">
        <v>703</v>
      </c>
      <c r="B229" s="210" t="s">
        <v>12</v>
      </c>
      <c r="J229" s="217">
        <f t="shared" si="12"/>
        <v>0</v>
      </c>
      <c r="M229" s="217">
        <f t="shared" si="13"/>
        <v>0</v>
      </c>
      <c r="AA229" s="217">
        <f t="shared" si="14"/>
        <v>0</v>
      </c>
      <c r="AE229" s="211">
        <v>1</v>
      </c>
      <c r="AI229" s="217">
        <f t="shared" si="15"/>
        <v>1</v>
      </c>
    </row>
    <row r="230" spans="1:35" ht="12">
      <c r="A230" s="209" t="s">
        <v>704</v>
      </c>
      <c r="B230" s="210" t="s">
        <v>12</v>
      </c>
      <c r="J230" s="217">
        <f t="shared" si="12"/>
        <v>0</v>
      </c>
      <c r="M230" s="217">
        <f t="shared" si="13"/>
        <v>0</v>
      </c>
      <c r="AA230" s="217">
        <f t="shared" si="14"/>
        <v>0</v>
      </c>
      <c r="AE230" s="211">
        <v>31</v>
      </c>
      <c r="AI230" s="217">
        <f t="shared" si="15"/>
        <v>31</v>
      </c>
    </row>
    <row r="231" spans="1:35" ht="12">
      <c r="A231" s="209" t="s">
        <v>649</v>
      </c>
      <c r="B231" s="210" t="s">
        <v>12</v>
      </c>
      <c r="J231" s="217">
        <f t="shared" si="12"/>
        <v>0</v>
      </c>
      <c r="M231" s="217">
        <f t="shared" si="13"/>
        <v>0</v>
      </c>
      <c r="AA231" s="217">
        <f t="shared" si="14"/>
        <v>0</v>
      </c>
      <c r="AB231" s="211">
        <v>7</v>
      </c>
      <c r="AI231" s="217">
        <f t="shared" si="15"/>
        <v>7</v>
      </c>
    </row>
    <row r="232" spans="1:35" ht="12">
      <c r="A232" s="209" t="s">
        <v>278</v>
      </c>
      <c r="B232" s="210" t="s">
        <v>12</v>
      </c>
      <c r="C232" s="211">
        <v>1</v>
      </c>
      <c r="D232" s="211">
        <v>2</v>
      </c>
      <c r="J232" s="217">
        <f t="shared" si="12"/>
        <v>3</v>
      </c>
      <c r="M232" s="217">
        <f t="shared" si="13"/>
        <v>0</v>
      </c>
      <c r="N232" s="217">
        <v>2</v>
      </c>
      <c r="O232" s="217">
        <v>1</v>
      </c>
      <c r="Q232" s="217">
        <v>1</v>
      </c>
      <c r="X232" s="211">
        <f>2+1</f>
        <v>3</v>
      </c>
      <c r="AA232" s="217">
        <f t="shared" si="14"/>
        <v>3</v>
      </c>
      <c r="AG232" s="211">
        <v>2</v>
      </c>
      <c r="AI232" s="217">
        <f t="shared" si="15"/>
        <v>2</v>
      </c>
    </row>
    <row r="233" spans="1:35" ht="12">
      <c r="A233" s="209" t="s">
        <v>255</v>
      </c>
      <c r="B233" s="210" t="s">
        <v>12</v>
      </c>
      <c r="C233" s="211">
        <v>1</v>
      </c>
      <c r="E233" s="211">
        <v>1</v>
      </c>
      <c r="H233" s="211">
        <v>1</v>
      </c>
      <c r="J233" s="217">
        <f t="shared" si="12"/>
        <v>3</v>
      </c>
      <c r="L233" s="211">
        <v>1</v>
      </c>
      <c r="M233" s="217">
        <f t="shared" si="13"/>
        <v>1</v>
      </c>
      <c r="N233" s="217">
        <v>1</v>
      </c>
      <c r="R233" s="217">
        <v>3</v>
      </c>
      <c r="Y233" s="211">
        <v>2</v>
      </c>
      <c r="AA233" s="217">
        <f t="shared" si="14"/>
        <v>2</v>
      </c>
      <c r="AG233" s="211">
        <v>1</v>
      </c>
      <c r="AI233" s="217">
        <f t="shared" si="15"/>
        <v>1</v>
      </c>
    </row>
    <row r="234" spans="1:35" ht="12">
      <c r="A234" s="209" t="s">
        <v>611</v>
      </c>
      <c r="B234" s="210" t="s">
        <v>12</v>
      </c>
      <c r="J234" s="217">
        <f t="shared" si="12"/>
        <v>0</v>
      </c>
      <c r="M234" s="217">
        <f t="shared" si="13"/>
        <v>0</v>
      </c>
      <c r="W234" s="211">
        <f>3+3</f>
        <v>6</v>
      </c>
      <c r="AA234" s="217">
        <f t="shared" si="14"/>
        <v>6</v>
      </c>
      <c r="AI234" s="217">
        <f t="shared" si="15"/>
        <v>0</v>
      </c>
    </row>
    <row r="235" spans="1:35" ht="12">
      <c r="A235" s="209" t="s">
        <v>627</v>
      </c>
      <c r="B235" s="210" t="s">
        <v>12</v>
      </c>
      <c r="J235" s="217">
        <f t="shared" si="12"/>
        <v>0</v>
      </c>
      <c r="M235" s="217">
        <f t="shared" si="13"/>
        <v>0</v>
      </c>
      <c r="Y235" s="211">
        <v>5</v>
      </c>
      <c r="AA235" s="217">
        <f t="shared" si="14"/>
        <v>5</v>
      </c>
      <c r="AI235" s="217">
        <f t="shared" si="15"/>
        <v>0</v>
      </c>
    </row>
    <row r="236" spans="1:35" ht="12">
      <c r="A236" s="209" t="s">
        <v>326</v>
      </c>
      <c r="B236" s="210" t="s">
        <v>12</v>
      </c>
      <c r="G236" s="211">
        <v>1</v>
      </c>
      <c r="J236" s="217">
        <f t="shared" si="12"/>
        <v>1</v>
      </c>
      <c r="M236" s="217">
        <f t="shared" si="13"/>
        <v>0</v>
      </c>
      <c r="AA236" s="217">
        <f t="shared" si="14"/>
        <v>0</v>
      </c>
      <c r="AB236" s="211">
        <v>19</v>
      </c>
      <c r="AD236" s="211">
        <f>11+5</f>
        <v>16</v>
      </c>
      <c r="AI236" s="217">
        <f t="shared" si="15"/>
        <v>35</v>
      </c>
    </row>
    <row r="237" spans="1:35" ht="12">
      <c r="A237" s="209" t="s">
        <v>364</v>
      </c>
      <c r="B237" s="210" t="s">
        <v>12</v>
      </c>
      <c r="J237" s="217">
        <f t="shared" si="12"/>
        <v>0</v>
      </c>
      <c r="M237" s="217">
        <f t="shared" si="13"/>
        <v>0</v>
      </c>
      <c r="T237" s="211">
        <f>1+5+2</f>
        <v>8</v>
      </c>
      <c r="W237" s="211">
        <v>6</v>
      </c>
      <c r="X237" s="211">
        <f>2+42</f>
        <v>44</v>
      </c>
      <c r="Z237" s="211">
        <v>30</v>
      </c>
      <c r="AA237" s="217">
        <f t="shared" si="14"/>
        <v>88</v>
      </c>
      <c r="AI237" s="217">
        <f t="shared" si="15"/>
        <v>0</v>
      </c>
    </row>
    <row r="238" spans="1:35" ht="12">
      <c r="A238" s="209" t="s">
        <v>364</v>
      </c>
      <c r="B238" s="210" t="s">
        <v>12</v>
      </c>
      <c r="J238" s="217">
        <f t="shared" si="12"/>
        <v>0</v>
      </c>
      <c r="M238" s="217">
        <f t="shared" si="13"/>
        <v>0</v>
      </c>
      <c r="U238" s="211">
        <v>2</v>
      </c>
      <c r="W238" s="211">
        <v>2</v>
      </c>
      <c r="AA238" s="217">
        <f t="shared" si="14"/>
        <v>4</v>
      </c>
      <c r="AF238" s="211">
        <v>5</v>
      </c>
      <c r="AI238" s="217">
        <f t="shared" si="15"/>
        <v>5</v>
      </c>
    </row>
    <row r="239" spans="1:35" ht="12">
      <c r="A239" s="209" t="s">
        <v>599</v>
      </c>
      <c r="B239" s="210" t="s">
        <v>12</v>
      </c>
      <c r="J239" s="217">
        <f t="shared" si="12"/>
        <v>0</v>
      </c>
      <c r="M239" s="217">
        <f t="shared" si="13"/>
        <v>0</v>
      </c>
      <c r="U239" s="211">
        <v>43</v>
      </c>
      <c r="X239" s="211">
        <f>1+2+2</f>
        <v>5</v>
      </c>
      <c r="AA239" s="217">
        <f t="shared" si="14"/>
        <v>48</v>
      </c>
      <c r="AI239" s="217">
        <f t="shared" si="15"/>
        <v>0</v>
      </c>
    </row>
    <row r="240" spans="1:35" ht="12">
      <c r="A240" s="209" t="s">
        <v>585</v>
      </c>
      <c r="B240" s="210" t="s">
        <v>12</v>
      </c>
      <c r="J240" s="217">
        <f t="shared" si="12"/>
        <v>0</v>
      </c>
      <c r="M240" s="217">
        <f t="shared" si="13"/>
        <v>0</v>
      </c>
      <c r="U240" s="211">
        <f>1+1</f>
        <v>2</v>
      </c>
      <c r="V240" s="211">
        <v>1</v>
      </c>
      <c r="W240" s="211">
        <v>2</v>
      </c>
      <c r="X240" s="211">
        <v>2</v>
      </c>
      <c r="Y240" s="211">
        <v>1</v>
      </c>
      <c r="AA240" s="217">
        <f t="shared" si="14"/>
        <v>8</v>
      </c>
      <c r="AC240" s="211">
        <f>1+1</f>
        <v>2</v>
      </c>
      <c r="AD240" s="211">
        <v>1</v>
      </c>
      <c r="AG240" s="211">
        <f>1+1</f>
        <v>2</v>
      </c>
      <c r="AI240" s="217">
        <f t="shared" si="15"/>
        <v>5</v>
      </c>
    </row>
    <row r="241" spans="1:35" ht="12">
      <c r="A241" s="209" t="s">
        <v>570</v>
      </c>
      <c r="B241" s="210" t="s">
        <v>12</v>
      </c>
      <c r="J241" s="217">
        <f t="shared" si="12"/>
        <v>0</v>
      </c>
      <c r="M241" s="217">
        <f t="shared" si="13"/>
        <v>0</v>
      </c>
      <c r="T241" s="211">
        <v>2</v>
      </c>
      <c r="AA241" s="217">
        <f t="shared" si="14"/>
        <v>2</v>
      </c>
      <c r="AI241" s="217">
        <f t="shared" si="15"/>
        <v>0</v>
      </c>
    </row>
    <row r="242" spans="1:35" ht="12">
      <c r="A242" s="209" t="s">
        <v>588</v>
      </c>
      <c r="B242" s="210" t="s">
        <v>12</v>
      </c>
      <c r="J242" s="217">
        <f t="shared" si="12"/>
        <v>0</v>
      </c>
      <c r="M242" s="217">
        <f t="shared" si="13"/>
        <v>0</v>
      </c>
      <c r="U242" s="211">
        <v>1</v>
      </c>
      <c r="AA242" s="217">
        <f t="shared" si="14"/>
        <v>1</v>
      </c>
      <c r="AI242" s="217">
        <f t="shared" si="15"/>
        <v>0</v>
      </c>
    </row>
    <row r="243" spans="1:35" ht="12">
      <c r="A243" s="209" t="s">
        <v>595</v>
      </c>
      <c r="B243" s="210" t="s">
        <v>12</v>
      </c>
      <c r="J243" s="217">
        <f t="shared" si="12"/>
        <v>0</v>
      </c>
      <c r="M243" s="217">
        <f t="shared" si="13"/>
        <v>0</v>
      </c>
      <c r="U243" s="211">
        <v>1</v>
      </c>
      <c r="W243" s="211">
        <v>1</v>
      </c>
      <c r="Z243" s="211">
        <v>1</v>
      </c>
      <c r="AA243" s="217">
        <f t="shared" si="14"/>
        <v>3</v>
      </c>
      <c r="AI243" s="217">
        <f t="shared" si="15"/>
        <v>0</v>
      </c>
    </row>
    <row r="244" spans="1:35" ht="12">
      <c r="A244" s="209" t="s">
        <v>603</v>
      </c>
      <c r="B244" s="210" t="s">
        <v>12</v>
      </c>
      <c r="J244" s="217">
        <f t="shared" si="12"/>
        <v>0</v>
      </c>
      <c r="M244" s="217">
        <f t="shared" si="13"/>
        <v>0</v>
      </c>
      <c r="U244" s="211">
        <v>6</v>
      </c>
      <c r="AA244" s="217">
        <f t="shared" si="14"/>
        <v>6</v>
      </c>
      <c r="AI244" s="217">
        <f t="shared" si="15"/>
        <v>0</v>
      </c>
    </row>
    <row r="245" spans="1:35" ht="12">
      <c r="A245" s="209" t="s">
        <v>583</v>
      </c>
      <c r="B245" s="210" t="s">
        <v>12</v>
      </c>
      <c r="J245" s="217">
        <f t="shared" si="12"/>
        <v>0</v>
      </c>
      <c r="M245" s="217">
        <f t="shared" si="13"/>
        <v>0</v>
      </c>
      <c r="N245" s="217">
        <v>1</v>
      </c>
      <c r="AA245" s="217">
        <f t="shared" si="14"/>
        <v>0</v>
      </c>
      <c r="AI245" s="217">
        <f t="shared" si="15"/>
        <v>0</v>
      </c>
    </row>
    <row r="246" spans="1:35" ht="12">
      <c r="A246" s="209" t="s">
        <v>676</v>
      </c>
      <c r="B246" s="210" t="s">
        <v>12</v>
      </c>
      <c r="J246" s="217">
        <f t="shared" si="12"/>
        <v>0</v>
      </c>
      <c r="M246" s="217">
        <f t="shared" si="13"/>
        <v>0</v>
      </c>
      <c r="AA246" s="217">
        <f t="shared" si="14"/>
        <v>0</v>
      </c>
      <c r="AC246" s="211">
        <v>1</v>
      </c>
      <c r="AI246" s="217">
        <f t="shared" si="15"/>
        <v>1</v>
      </c>
    </row>
    <row r="247" spans="1:35" ht="12">
      <c r="A247" s="209" t="s">
        <v>544</v>
      </c>
      <c r="B247" s="210" t="s">
        <v>398</v>
      </c>
      <c r="J247" s="217">
        <f t="shared" si="12"/>
        <v>0</v>
      </c>
      <c r="M247" s="217">
        <f t="shared" si="13"/>
        <v>0</v>
      </c>
      <c r="R247" s="217">
        <v>1</v>
      </c>
      <c r="AA247" s="217">
        <f t="shared" si="14"/>
        <v>0</v>
      </c>
      <c r="AI247" s="217">
        <f t="shared" si="15"/>
        <v>0</v>
      </c>
    </row>
    <row r="248" spans="1:35" ht="12">
      <c r="A248" s="209" t="s">
        <v>592</v>
      </c>
      <c r="B248" s="210" t="s">
        <v>12</v>
      </c>
      <c r="J248" s="217">
        <f t="shared" si="12"/>
        <v>0</v>
      </c>
      <c r="M248" s="217">
        <f t="shared" si="13"/>
        <v>0</v>
      </c>
      <c r="U248" s="211">
        <v>1</v>
      </c>
      <c r="V248" s="211">
        <f>1+1</f>
        <v>2</v>
      </c>
      <c r="W248" s="211">
        <v>2</v>
      </c>
      <c r="AA248" s="217">
        <f t="shared" si="14"/>
        <v>5</v>
      </c>
      <c r="AI248" s="217">
        <f t="shared" si="15"/>
        <v>0</v>
      </c>
    </row>
    <row r="249" spans="1:35" ht="12">
      <c r="A249" s="209" t="s">
        <v>697</v>
      </c>
      <c r="B249" s="210" t="s">
        <v>12</v>
      </c>
      <c r="J249" s="217">
        <f t="shared" si="12"/>
        <v>0</v>
      </c>
      <c r="M249" s="217">
        <f t="shared" si="13"/>
        <v>0</v>
      </c>
      <c r="AA249" s="217">
        <f t="shared" si="14"/>
        <v>0</v>
      </c>
      <c r="AD249" s="211">
        <v>10</v>
      </c>
      <c r="AF249" s="211">
        <v>1</v>
      </c>
      <c r="AI249" s="217">
        <f t="shared" si="15"/>
        <v>11</v>
      </c>
    </row>
    <row r="250" spans="1:35" ht="12">
      <c r="A250" s="209" t="s">
        <v>646</v>
      </c>
      <c r="B250" s="210" t="s">
        <v>12</v>
      </c>
      <c r="J250" s="217">
        <f t="shared" si="12"/>
        <v>0</v>
      </c>
      <c r="M250" s="217">
        <f t="shared" si="13"/>
        <v>0</v>
      </c>
      <c r="AA250" s="217">
        <f t="shared" si="14"/>
        <v>0</v>
      </c>
      <c r="AB250" s="211">
        <v>1</v>
      </c>
      <c r="AI250" s="217">
        <f t="shared" si="15"/>
        <v>1</v>
      </c>
    </row>
    <row r="251" spans="1:35" ht="12">
      <c r="A251" s="209" t="s">
        <v>647</v>
      </c>
      <c r="B251" s="210" t="s">
        <v>12</v>
      </c>
      <c r="J251" s="217">
        <f t="shared" si="12"/>
        <v>0</v>
      </c>
      <c r="M251" s="217">
        <f t="shared" si="13"/>
        <v>0</v>
      </c>
      <c r="AA251" s="217">
        <f t="shared" si="14"/>
        <v>0</v>
      </c>
      <c r="AB251" s="211">
        <v>1</v>
      </c>
      <c r="AI251" s="217">
        <f t="shared" si="15"/>
        <v>1</v>
      </c>
    </row>
    <row r="252" spans="1:35" ht="12">
      <c r="A252" s="209" t="s">
        <v>633</v>
      </c>
      <c r="B252" s="210" t="s">
        <v>12</v>
      </c>
      <c r="J252" s="217">
        <f t="shared" si="12"/>
        <v>0</v>
      </c>
      <c r="M252" s="217">
        <f t="shared" si="13"/>
        <v>0</v>
      </c>
      <c r="Z252" s="211">
        <v>2</v>
      </c>
      <c r="AA252" s="217">
        <f t="shared" si="14"/>
        <v>2</v>
      </c>
      <c r="AB252" s="211">
        <v>7</v>
      </c>
      <c r="AI252" s="217">
        <f t="shared" si="15"/>
        <v>7</v>
      </c>
    </row>
    <row r="253" spans="1:35" ht="12">
      <c r="A253" s="209" t="s">
        <v>591</v>
      </c>
      <c r="B253" s="210" t="s">
        <v>12</v>
      </c>
      <c r="J253" s="217">
        <f t="shared" si="12"/>
        <v>0</v>
      </c>
      <c r="M253" s="217">
        <f t="shared" si="13"/>
        <v>0</v>
      </c>
      <c r="U253" s="211">
        <v>1</v>
      </c>
      <c r="AA253" s="217">
        <f t="shared" si="14"/>
        <v>1</v>
      </c>
      <c r="AI253" s="217">
        <f t="shared" si="15"/>
        <v>0</v>
      </c>
    </row>
    <row r="254" spans="1:35" ht="12">
      <c r="A254" s="209" t="s">
        <v>637</v>
      </c>
      <c r="B254" s="210" t="s">
        <v>12</v>
      </c>
      <c r="J254" s="217">
        <f t="shared" si="12"/>
        <v>0</v>
      </c>
      <c r="M254" s="217">
        <f t="shared" si="13"/>
        <v>0</v>
      </c>
      <c r="Z254" s="211">
        <v>20</v>
      </c>
      <c r="AA254" s="217">
        <f t="shared" si="14"/>
        <v>20</v>
      </c>
      <c r="AB254" s="211">
        <v>107</v>
      </c>
      <c r="AI254" s="217">
        <f t="shared" si="15"/>
        <v>107</v>
      </c>
    </row>
    <row r="255" spans="1:35" ht="12">
      <c r="A255" s="209" t="s">
        <v>639</v>
      </c>
      <c r="B255" s="210" t="s">
        <v>12</v>
      </c>
      <c r="J255" s="217">
        <f t="shared" si="12"/>
        <v>0</v>
      </c>
      <c r="M255" s="217">
        <f t="shared" si="13"/>
        <v>0</v>
      </c>
      <c r="Z255" s="211">
        <v>8</v>
      </c>
      <c r="AA255" s="217">
        <f t="shared" si="14"/>
        <v>8</v>
      </c>
      <c r="AI255" s="217">
        <f t="shared" si="15"/>
        <v>0</v>
      </c>
    </row>
    <row r="256" spans="1:35" ht="12">
      <c r="A256" s="209" t="s">
        <v>636</v>
      </c>
      <c r="B256" s="210" t="s">
        <v>12</v>
      </c>
      <c r="J256" s="217">
        <f t="shared" si="12"/>
        <v>0</v>
      </c>
      <c r="M256" s="217">
        <f t="shared" si="13"/>
        <v>0</v>
      </c>
      <c r="Z256" s="211">
        <v>44</v>
      </c>
      <c r="AA256" s="217">
        <f t="shared" si="14"/>
        <v>44</v>
      </c>
      <c r="AB256" s="211">
        <v>37</v>
      </c>
      <c r="AI256" s="217">
        <f t="shared" si="15"/>
        <v>37</v>
      </c>
    </row>
    <row r="257" spans="1:35" ht="12">
      <c r="A257" s="209" t="s">
        <v>635</v>
      </c>
      <c r="B257" s="210" t="s">
        <v>12</v>
      </c>
      <c r="J257" s="217">
        <f t="shared" si="12"/>
        <v>0</v>
      </c>
      <c r="M257" s="217">
        <f t="shared" si="13"/>
        <v>0</v>
      </c>
      <c r="Z257" s="211">
        <v>16</v>
      </c>
      <c r="AA257" s="217">
        <f t="shared" si="14"/>
        <v>16</v>
      </c>
      <c r="AB257" s="211">
        <v>45</v>
      </c>
      <c r="AI257" s="217">
        <f t="shared" si="15"/>
        <v>45</v>
      </c>
    </row>
    <row r="258" spans="1:35" ht="12">
      <c r="A258" s="209" t="s">
        <v>665</v>
      </c>
      <c r="B258" s="210" t="s">
        <v>12</v>
      </c>
      <c r="J258" s="217">
        <f t="shared" si="12"/>
        <v>0</v>
      </c>
      <c r="M258" s="217">
        <f t="shared" si="13"/>
        <v>0</v>
      </c>
      <c r="AA258" s="217">
        <f t="shared" si="14"/>
        <v>0</v>
      </c>
      <c r="AB258" s="211">
        <v>1</v>
      </c>
      <c r="AI258" s="217">
        <f t="shared" si="15"/>
        <v>1</v>
      </c>
    </row>
    <row r="259" spans="1:35" ht="12">
      <c r="A259" s="209" t="s">
        <v>680</v>
      </c>
      <c r="B259" s="210" t="s">
        <v>12</v>
      </c>
      <c r="J259" s="217">
        <f t="shared" si="12"/>
        <v>0</v>
      </c>
      <c r="M259" s="217">
        <f t="shared" si="13"/>
        <v>0</v>
      </c>
      <c r="AA259" s="217">
        <f t="shared" si="14"/>
        <v>0</v>
      </c>
      <c r="AD259" s="211">
        <v>3</v>
      </c>
      <c r="AG259" s="211">
        <v>4</v>
      </c>
      <c r="AI259" s="217">
        <f t="shared" si="15"/>
        <v>7</v>
      </c>
    </row>
    <row r="260" spans="1:35" ht="12">
      <c r="A260" s="209" t="s">
        <v>555</v>
      </c>
      <c r="B260" s="210" t="s">
        <v>12</v>
      </c>
      <c r="J260" s="217">
        <f t="shared" si="12"/>
        <v>0</v>
      </c>
      <c r="M260" s="217">
        <f t="shared" si="13"/>
        <v>0</v>
      </c>
      <c r="S260" s="217">
        <v>2</v>
      </c>
      <c r="X260" s="211">
        <v>12</v>
      </c>
      <c r="AA260" s="217">
        <f t="shared" si="14"/>
        <v>12</v>
      </c>
      <c r="AI260" s="217">
        <f t="shared" si="15"/>
        <v>0</v>
      </c>
    </row>
    <row r="261" spans="1:35" ht="12">
      <c r="A261" s="209" t="s">
        <v>276</v>
      </c>
      <c r="B261" s="210" t="s">
        <v>12</v>
      </c>
      <c r="C261" s="211">
        <v>1</v>
      </c>
      <c r="J261" s="217">
        <f t="shared" si="12"/>
        <v>1</v>
      </c>
      <c r="M261" s="217">
        <f t="shared" si="13"/>
        <v>0</v>
      </c>
      <c r="AA261" s="217">
        <f t="shared" si="14"/>
        <v>0</v>
      </c>
      <c r="AI261" s="217">
        <f t="shared" si="15"/>
        <v>0</v>
      </c>
    </row>
    <row r="262" spans="1:35" ht="12">
      <c r="A262" s="209" t="s">
        <v>322</v>
      </c>
      <c r="B262" s="210" t="s">
        <v>12</v>
      </c>
      <c r="G262" s="211">
        <v>6</v>
      </c>
      <c r="J262" s="217">
        <f aca="true" t="shared" si="16" ref="J262:J305">SUM(C262:I262)</f>
        <v>6</v>
      </c>
      <c r="K262" s="211">
        <v>9</v>
      </c>
      <c r="M262" s="217">
        <f aca="true" t="shared" si="17" ref="M262:M307">SUM(K262:L262)</f>
        <v>9</v>
      </c>
      <c r="T262" s="211">
        <v>2</v>
      </c>
      <c r="Y262" s="211">
        <v>20</v>
      </c>
      <c r="AA262" s="217">
        <f aca="true" t="shared" si="18" ref="AA262:AA306">SUM(T262:Z262)</f>
        <v>22</v>
      </c>
      <c r="AB262" s="211">
        <v>30</v>
      </c>
      <c r="AI262" s="217">
        <f aca="true" t="shared" si="19" ref="AI262:AI306">SUM(AB262:AH262)</f>
        <v>30</v>
      </c>
    </row>
    <row r="263" spans="1:35" ht="12">
      <c r="A263" s="209" t="s">
        <v>701</v>
      </c>
      <c r="B263" s="210" t="s">
        <v>12</v>
      </c>
      <c r="J263" s="217">
        <f t="shared" si="16"/>
        <v>0</v>
      </c>
      <c r="M263" s="217">
        <f t="shared" si="17"/>
        <v>0</v>
      </c>
      <c r="AA263" s="217">
        <f t="shared" si="18"/>
        <v>0</v>
      </c>
      <c r="AD263" s="211">
        <v>2</v>
      </c>
      <c r="AI263" s="217">
        <f t="shared" si="19"/>
        <v>2</v>
      </c>
    </row>
    <row r="264" spans="1:35" ht="12">
      <c r="A264" s="209" t="s">
        <v>316</v>
      </c>
      <c r="B264" s="210" t="s">
        <v>12</v>
      </c>
      <c r="F264" s="211">
        <v>1</v>
      </c>
      <c r="J264" s="217">
        <f t="shared" si="16"/>
        <v>1</v>
      </c>
      <c r="M264" s="217">
        <f t="shared" si="17"/>
        <v>0</v>
      </c>
      <c r="AA264" s="217">
        <f t="shared" si="18"/>
        <v>0</v>
      </c>
      <c r="AI264" s="217">
        <f t="shared" si="19"/>
        <v>0</v>
      </c>
    </row>
    <row r="265" spans="1:35" ht="12">
      <c r="A265" s="209" t="s">
        <v>699</v>
      </c>
      <c r="B265" s="210" t="s">
        <v>12</v>
      </c>
      <c r="J265" s="217">
        <f t="shared" si="16"/>
        <v>0</v>
      </c>
      <c r="M265" s="217">
        <f t="shared" si="17"/>
        <v>0</v>
      </c>
      <c r="AA265" s="217">
        <f t="shared" si="18"/>
        <v>0</v>
      </c>
      <c r="AD265" s="211">
        <v>4</v>
      </c>
      <c r="AI265" s="217">
        <f t="shared" si="19"/>
        <v>4</v>
      </c>
    </row>
    <row r="266" spans="1:35" ht="12">
      <c r="A266" s="209" t="s">
        <v>306</v>
      </c>
      <c r="B266" s="210" t="s">
        <v>12</v>
      </c>
      <c r="F266" s="211">
        <v>1</v>
      </c>
      <c r="J266" s="217">
        <f t="shared" si="16"/>
        <v>1</v>
      </c>
      <c r="M266" s="217">
        <f t="shared" si="17"/>
        <v>0</v>
      </c>
      <c r="AA266" s="217">
        <f t="shared" si="18"/>
        <v>0</v>
      </c>
      <c r="AI266" s="217">
        <f t="shared" si="19"/>
        <v>0</v>
      </c>
    </row>
    <row r="267" spans="1:35" ht="12">
      <c r="A267" s="209" t="s">
        <v>358</v>
      </c>
      <c r="B267" s="210" t="s">
        <v>12</v>
      </c>
      <c r="H267" s="211">
        <v>2</v>
      </c>
      <c r="J267" s="217">
        <f t="shared" si="16"/>
        <v>2</v>
      </c>
      <c r="M267" s="217">
        <f t="shared" si="17"/>
        <v>0</v>
      </c>
      <c r="N267" s="217">
        <v>1</v>
      </c>
      <c r="R267" s="217">
        <v>1</v>
      </c>
      <c r="V267" s="211">
        <f>1+2</f>
        <v>3</v>
      </c>
      <c r="Y267" s="211">
        <v>1</v>
      </c>
      <c r="AA267" s="217">
        <f t="shared" si="18"/>
        <v>4</v>
      </c>
      <c r="AG267" s="211">
        <v>1</v>
      </c>
      <c r="AI267" s="217">
        <f t="shared" si="19"/>
        <v>1</v>
      </c>
    </row>
    <row r="268" spans="1:35" ht="12">
      <c r="A268" s="209" t="s">
        <v>285</v>
      </c>
      <c r="B268" s="210" t="s">
        <v>12</v>
      </c>
      <c r="E268" s="211">
        <v>1</v>
      </c>
      <c r="J268" s="217">
        <f t="shared" si="16"/>
        <v>1</v>
      </c>
      <c r="M268" s="217">
        <f t="shared" si="17"/>
        <v>0</v>
      </c>
      <c r="R268" s="217">
        <v>1</v>
      </c>
      <c r="Y268" s="211">
        <v>1</v>
      </c>
      <c r="AA268" s="217">
        <f t="shared" si="18"/>
        <v>1</v>
      </c>
      <c r="AI268" s="217">
        <f t="shared" si="19"/>
        <v>0</v>
      </c>
    </row>
    <row r="269" spans="1:35" ht="12">
      <c r="A269" s="209" t="s">
        <v>279</v>
      </c>
      <c r="B269" s="210" t="s">
        <v>12</v>
      </c>
      <c r="D269" s="211">
        <v>1</v>
      </c>
      <c r="J269" s="217">
        <f t="shared" si="16"/>
        <v>1</v>
      </c>
      <c r="M269" s="217">
        <f t="shared" si="17"/>
        <v>0</v>
      </c>
      <c r="AA269" s="217">
        <f t="shared" si="18"/>
        <v>0</v>
      </c>
      <c r="AI269" s="217">
        <f t="shared" si="19"/>
        <v>0</v>
      </c>
    </row>
    <row r="270" spans="1:35" ht="12">
      <c r="A270" s="209" t="s">
        <v>682</v>
      </c>
      <c r="B270" s="210" t="s">
        <v>12</v>
      </c>
      <c r="J270" s="217">
        <f t="shared" si="16"/>
        <v>0</v>
      </c>
      <c r="M270" s="217">
        <f t="shared" si="17"/>
        <v>0</v>
      </c>
      <c r="AA270" s="217">
        <f t="shared" si="18"/>
        <v>0</v>
      </c>
      <c r="AD270" s="211">
        <v>24</v>
      </c>
      <c r="AI270" s="217">
        <f t="shared" si="19"/>
        <v>24</v>
      </c>
    </row>
    <row r="271" spans="1:35" ht="12">
      <c r="A271" s="209" t="s">
        <v>577</v>
      </c>
      <c r="B271" s="210" t="s">
        <v>12</v>
      </c>
      <c r="J271" s="217">
        <f t="shared" si="16"/>
        <v>0</v>
      </c>
      <c r="M271" s="217">
        <f t="shared" si="17"/>
        <v>0</v>
      </c>
      <c r="T271" s="211">
        <v>2</v>
      </c>
      <c r="AA271" s="217">
        <f t="shared" si="18"/>
        <v>2</v>
      </c>
      <c r="AI271" s="217">
        <f t="shared" si="19"/>
        <v>0</v>
      </c>
    </row>
    <row r="272" spans="1:35" ht="12">
      <c r="A272" s="209" t="s">
        <v>351</v>
      </c>
      <c r="B272" s="210" t="s">
        <v>12</v>
      </c>
      <c r="F272" s="211">
        <v>1</v>
      </c>
      <c r="J272" s="217">
        <f t="shared" si="16"/>
        <v>1</v>
      </c>
      <c r="M272" s="217">
        <f t="shared" si="17"/>
        <v>0</v>
      </c>
      <c r="AA272" s="217">
        <f t="shared" si="18"/>
        <v>0</v>
      </c>
      <c r="AB272" s="211">
        <v>3</v>
      </c>
      <c r="AI272" s="217">
        <f t="shared" si="19"/>
        <v>3</v>
      </c>
    </row>
    <row r="273" spans="1:35" ht="12">
      <c r="A273" s="209" t="s">
        <v>640</v>
      </c>
      <c r="B273" s="210" t="s">
        <v>12</v>
      </c>
      <c r="J273" s="217">
        <f t="shared" si="16"/>
        <v>0</v>
      </c>
      <c r="M273" s="217">
        <f t="shared" si="17"/>
        <v>0</v>
      </c>
      <c r="Z273" s="211">
        <v>2</v>
      </c>
      <c r="AA273" s="217">
        <f t="shared" si="18"/>
        <v>2</v>
      </c>
      <c r="AI273" s="217">
        <f t="shared" si="19"/>
        <v>0</v>
      </c>
    </row>
    <row r="274" spans="1:35" ht="12">
      <c r="A274" s="209" t="s">
        <v>435</v>
      </c>
      <c r="B274" s="210" t="s">
        <v>12</v>
      </c>
      <c r="H274" s="211">
        <v>1</v>
      </c>
      <c r="J274" s="217">
        <f t="shared" si="16"/>
        <v>1</v>
      </c>
      <c r="M274" s="217">
        <f t="shared" si="17"/>
        <v>0</v>
      </c>
      <c r="AA274" s="217">
        <f t="shared" si="18"/>
        <v>0</v>
      </c>
      <c r="AI274" s="217">
        <f t="shared" si="19"/>
        <v>0</v>
      </c>
    </row>
    <row r="275" spans="1:35" ht="12">
      <c r="A275" s="209" t="s">
        <v>415</v>
      </c>
      <c r="B275" s="210" t="s">
        <v>12</v>
      </c>
      <c r="J275" s="217">
        <f t="shared" si="16"/>
        <v>0</v>
      </c>
      <c r="M275" s="217">
        <f t="shared" si="17"/>
        <v>0</v>
      </c>
      <c r="X275" s="211">
        <v>1</v>
      </c>
      <c r="AA275" s="217">
        <f t="shared" si="18"/>
        <v>1</v>
      </c>
      <c r="AI275" s="217">
        <f t="shared" si="19"/>
        <v>0</v>
      </c>
    </row>
    <row r="276" spans="1:35" ht="12">
      <c r="A276" s="209" t="s">
        <v>670</v>
      </c>
      <c r="B276" s="210" t="s">
        <v>12</v>
      </c>
      <c r="J276" s="217">
        <f t="shared" si="16"/>
        <v>0</v>
      </c>
      <c r="M276" s="217">
        <f t="shared" si="17"/>
        <v>0</v>
      </c>
      <c r="AA276" s="217">
        <f t="shared" si="18"/>
        <v>0</v>
      </c>
      <c r="AC276" s="211">
        <f>1+2+1</f>
        <v>4</v>
      </c>
      <c r="AI276" s="217">
        <f t="shared" si="19"/>
        <v>4</v>
      </c>
    </row>
    <row r="277" spans="1:35" ht="12">
      <c r="A277" s="209" t="s">
        <v>558</v>
      </c>
      <c r="B277" s="210" t="s">
        <v>12</v>
      </c>
      <c r="J277" s="217">
        <f t="shared" si="16"/>
        <v>0</v>
      </c>
      <c r="M277" s="217">
        <f t="shared" si="17"/>
        <v>0</v>
      </c>
      <c r="S277" s="217">
        <v>6</v>
      </c>
      <c r="AA277" s="217">
        <f t="shared" si="18"/>
        <v>0</v>
      </c>
      <c r="AI277" s="217">
        <f t="shared" si="19"/>
        <v>0</v>
      </c>
    </row>
    <row r="278" spans="1:35" ht="12">
      <c r="A278" s="209" t="s">
        <v>584</v>
      </c>
      <c r="B278" s="210" t="s">
        <v>12</v>
      </c>
      <c r="J278" s="217">
        <f t="shared" si="16"/>
        <v>0</v>
      </c>
      <c r="M278" s="217">
        <f t="shared" si="17"/>
        <v>0</v>
      </c>
      <c r="U278" s="211">
        <v>1</v>
      </c>
      <c r="AA278" s="217">
        <f t="shared" si="18"/>
        <v>1</v>
      </c>
      <c r="AI278" s="217">
        <f t="shared" si="19"/>
        <v>0</v>
      </c>
    </row>
    <row r="279" spans="1:35" ht="12">
      <c r="A279" s="209" t="s">
        <v>293</v>
      </c>
      <c r="B279" s="210" t="s">
        <v>12</v>
      </c>
      <c r="C279" s="211">
        <v>1</v>
      </c>
      <c r="E279" s="211">
        <v>2</v>
      </c>
      <c r="J279" s="217">
        <f t="shared" si="16"/>
        <v>3</v>
      </c>
      <c r="M279" s="217">
        <f t="shared" si="17"/>
        <v>0</v>
      </c>
      <c r="U279" s="211">
        <v>1</v>
      </c>
      <c r="W279" s="211">
        <v>1</v>
      </c>
      <c r="Z279" s="211">
        <v>1</v>
      </c>
      <c r="AA279" s="217">
        <f t="shared" si="18"/>
        <v>3</v>
      </c>
      <c r="AB279" s="211">
        <f>1+1</f>
        <v>2</v>
      </c>
      <c r="AD279" s="211">
        <v>1</v>
      </c>
      <c r="AE279" s="211">
        <v>1</v>
      </c>
      <c r="AF279" s="211">
        <f>1+1</f>
        <v>2</v>
      </c>
      <c r="AG279" s="211">
        <v>1</v>
      </c>
      <c r="AI279" s="217">
        <f t="shared" si="19"/>
        <v>7</v>
      </c>
    </row>
    <row r="280" spans="1:35" ht="12">
      <c r="A280" s="209" t="s">
        <v>295</v>
      </c>
      <c r="B280" s="210" t="s">
        <v>12</v>
      </c>
      <c r="C280" s="211">
        <v>1</v>
      </c>
      <c r="E280" s="211">
        <v>2</v>
      </c>
      <c r="J280" s="217">
        <f t="shared" si="16"/>
        <v>3</v>
      </c>
      <c r="M280" s="217">
        <f t="shared" si="17"/>
        <v>0</v>
      </c>
      <c r="Z280" s="211">
        <v>1</v>
      </c>
      <c r="AA280" s="217">
        <f t="shared" si="18"/>
        <v>1</v>
      </c>
      <c r="AI280" s="217">
        <f t="shared" si="19"/>
        <v>0</v>
      </c>
    </row>
    <row r="281" spans="1:35" ht="12">
      <c r="A281" s="209" t="s">
        <v>673</v>
      </c>
      <c r="B281" s="210" t="s">
        <v>12</v>
      </c>
      <c r="J281" s="217">
        <f t="shared" si="16"/>
        <v>0</v>
      </c>
      <c r="M281" s="217">
        <f t="shared" si="17"/>
        <v>0</v>
      </c>
      <c r="AA281" s="217">
        <f t="shared" si="18"/>
        <v>0</v>
      </c>
      <c r="AC281" s="211">
        <v>1</v>
      </c>
      <c r="AI281" s="217">
        <f t="shared" si="19"/>
        <v>1</v>
      </c>
    </row>
    <row r="282" spans="1:35" ht="12">
      <c r="A282" s="209" t="s">
        <v>354</v>
      </c>
      <c r="B282" s="210" t="s">
        <v>12</v>
      </c>
      <c r="F282" s="211">
        <v>9</v>
      </c>
      <c r="J282" s="217">
        <f t="shared" si="16"/>
        <v>9</v>
      </c>
      <c r="M282" s="217">
        <f t="shared" si="17"/>
        <v>0</v>
      </c>
      <c r="R282" s="217">
        <v>3</v>
      </c>
      <c r="S282" s="217">
        <v>3</v>
      </c>
      <c r="U282" s="211">
        <f>1+1</f>
        <v>2</v>
      </c>
      <c r="V282" s="211">
        <v>5</v>
      </c>
      <c r="W282" s="211">
        <v>16</v>
      </c>
      <c r="Z282" s="211">
        <f>1+1</f>
        <v>2</v>
      </c>
      <c r="AA282" s="217">
        <f t="shared" si="18"/>
        <v>25</v>
      </c>
      <c r="AI282" s="217">
        <f t="shared" si="19"/>
        <v>0</v>
      </c>
    </row>
    <row r="283" spans="1:35" ht="12">
      <c r="A283" s="209" t="s">
        <v>632</v>
      </c>
      <c r="B283" s="210" t="s">
        <v>12</v>
      </c>
      <c r="J283" s="217">
        <f t="shared" si="16"/>
        <v>0</v>
      </c>
      <c r="M283" s="217">
        <f t="shared" si="17"/>
        <v>0</v>
      </c>
      <c r="Y283" s="211">
        <v>1</v>
      </c>
      <c r="AA283" s="217">
        <f t="shared" si="18"/>
        <v>1</v>
      </c>
      <c r="AI283" s="217">
        <f t="shared" si="19"/>
        <v>0</v>
      </c>
    </row>
    <row r="284" spans="1:35" ht="12">
      <c r="A284" s="209" t="s">
        <v>434</v>
      </c>
      <c r="B284" s="210" t="s">
        <v>12</v>
      </c>
      <c r="J284" s="217">
        <f t="shared" si="16"/>
        <v>0</v>
      </c>
      <c r="L284" s="211">
        <v>1</v>
      </c>
      <c r="M284" s="217">
        <f t="shared" si="17"/>
        <v>1</v>
      </c>
      <c r="U284" s="211">
        <v>1</v>
      </c>
      <c r="Z284" s="211">
        <f>1+11</f>
        <v>12</v>
      </c>
      <c r="AA284" s="217">
        <f t="shared" si="18"/>
        <v>13</v>
      </c>
      <c r="AF284" s="211">
        <v>1</v>
      </c>
      <c r="AI284" s="217">
        <f t="shared" si="19"/>
        <v>1</v>
      </c>
    </row>
    <row r="285" spans="1:35" ht="12">
      <c r="A285" s="209" t="s">
        <v>258</v>
      </c>
      <c r="B285" s="210" t="s">
        <v>12</v>
      </c>
      <c r="C285" s="211">
        <v>1</v>
      </c>
      <c r="E285" s="211">
        <v>2</v>
      </c>
      <c r="J285" s="217">
        <f t="shared" si="16"/>
        <v>3</v>
      </c>
      <c r="L285" s="211">
        <f>1+1+1</f>
        <v>3</v>
      </c>
      <c r="M285" s="217">
        <f t="shared" si="17"/>
        <v>3</v>
      </c>
      <c r="N285" s="217">
        <v>1</v>
      </c>
      <c r="O285" s="217">
        <v>1</v>
      </c>
      <c r="P285" s="217">
        <v>1</v>
      </c>
      <c r="R285" s="217">
        <v>3</v>
      </c>
      <c r="Y285" s="211">
        <v>1</v>
      </c>
      <c r="AA285" s="217">
        <f t="shared" si="18"/>
        <v>1</v>
      </c>
      <c r="AG285" s="211">
        <v>2</v>
      </c>
      <c r="AI285" s="217">
        <f t="shared" si="19"/>
        <v>2</v>
      </c>
    </row>
    <row r="286" spans="1:35" ht="12">
      <c r="A286" s="209" t="s">
        <v>259</v>
      </c>
      <c r="B286" s="210" t="s">
        <v>12</v>
      </c>
      <c r="C286" s="211">
        <v>1</v>
      </c>
      <c r="J286" s="217">
        <f t="shared" si="16"/>
        <v>1</v>
      </c>
      <c r="M286" s="217">
        <f t="shared" si="17"/>
        <v>0</v>
      </c>
      <c r="AA286" s="217">
        <f t="shared" si="18"/>
        <v>0</v>
      </c>
      <c r="AI286" s="217">
        <f t="shared" si="19"/>
        <v>0</v>
      </c>
    </row>
    <row r="287" spans="1:35" ht="12">
      <c r="A287" s="209" t="s">
        <v>359</v>
      </c>
      <c r="B287" s="210" t="s">
        <v>12</v>
      </c>
      <c r="H287" s="211">
        <v>1</v>
      </c>
      <c r="J287" s="217">
        <f t="shared" si="16"/>
        <v>1</v>
      </c>
      <c r="M287" s="217">
        <f t="shared" si="17"/>
        <v>0</v>
      </c>
      <c r="S287" s="217">
        <v>1</v>
      </c>
      <c r="X287" s="211">
        <v>1</v>
      </c>
      <c r="AA287" s="217">
        <f t="shared" si="18"/>
        <v>1</v>
      </c>
      <c r="AI287" s="217">
        <f t="shared" si="19"/>
        <v>0</v>
      </c>
    </row>
    <row r="288" spans="1:35" ht="12">
      <c r="A288" s="209" t="s">
        <v>559</v>
      </c>
      <c r="B288" s="210" t="s">
        <v>12</v>
      </c>
      <c r="J288" s="217">
        <f t="shared" si="16"/>
        <v>0</v>
      </c>
      <c r="M288" s="217">
        <f t="shared" si="17"/>
        <v>0</v>
      </c>
      <c r="S288" s="217">
        <v>7</v>
      </c>
      <c r="AA288" s="217">
        <f t="shared" si="18"/>
        <v>0</v>
      </c>
      <c r="AI288" s="217">
        <f t="shared" si="19"/>
        <v>0</v>
      </c>
    </row>
    <row r="289" spans="1:35" ht="12">
      <c r="A289" s="209" t="s">
        <v>610</v>
      </c>
      <c r="B289" s="210" t="s">
        <v>12</v>
      </c>
      <c r="J289" s="217">
        <f t="shared" si="16"/>
        <v>0</v>
      </c>
      <c r="M289" s="217">
        <f t="shared" si="17"/>
        <v>0</v>
      </c>
      <c r="W289" s="211">
        <v>1</v>
      </c>
      <c r="AA289" s="217">
        <f t="shared" si="18"/>
        <v>1</v>
      </c>
      <c r="AI289" s="217">
        <f t="shared" si="19"/>
        <v>0</v>
      </c>
    </row>
    <row r="290" spans="1:35" ht="12">
      <c r="A290" s="209" t="s">
        <v>587</v>
      </c>
      <c r="B290" s="210" t="s">
        <v>12</v>
      </c>
      <c r="J290" s="217">
        <f t="shared" si="16"/>
        <v>0</v>
      </c>
      <c r="M290" s="217">
        <f t="shared" si="17"/>
        <v>0</v>
      </c>
      <c r="U290" s="211">
        <v>1</v>
      </c>
      <c r="AA290" s="217">
        <f t="shared" si="18"/>
        <v>1</v>
      </c>
      <c r="AI290" s="217">
        <f t="shared" si="19"/>
        <v>0</v>
      </c>
    </row>
    <row r="291" spans="1:35" ht="12">
      <c r="A291" s="209" t="s">
        <v>336</v>
      </c>
      <c r="B291" s="210" t="s">
        <v>12</v>
      </c>
      <c r="J291" s="217">
        <f t="shared" si="16"/>
        <v>0</v>
      </c>
      <c r="K291" s="211">
        <v>1</v>
      </c>
      <c r="M291" s="217">
        <f t="shared" si="17"/>
        <v>1</v>
      </c>
      <c r="AA291" s="217">
        <f t="shared" si="18"/>
        <v>0</v>
      </c>
      <c r="AI291" s="217">
        <f t="shared" si="19"/>
        <v>0</v>
      </c>
    </row>
    <row r="292" spans="1:35" ht="12">
      <c r="A292" s="209" t="s">
        <v>641</v>
      </c>
      <c r="B292" s="210" t="s">
        <v>12</v>
      </c>
      <c r="J292" s="217">
        <f t="shared" si="16"/>
        <v>0</v>
      </c>
      <c r="M292" s="217">
        <f t="shared" si="17"/>
        <v>0</v>
      </c>
      <c r="Z292" s="211">
        <v>1</v>
      </c>
      <c r="AA292" s="217">
        <f t="shared" si="18"/>
        <v>1</v>
      </c>
      <c r="AB292" s="211">
        <v>3</v>
      </c>
      <c r="AE292" s="211">
        <v>5</v>
      </c>
      <c r="AI292" s="217">
        <f t="shared" si="19"/>
        <v>8</v>
      </c>
    </row>
    <row r="293" spans="1:35" ht="12">
      <c r="A293" s="209" t="s">
        <v>444</v>
      </c>
      <c r="B293" s="210" t="s">
        <v>12</v>
      </c>
      <c r="J293" s="217">
        <f t="shared" si="16"/>
        <v>0</v>
      </c>
      <c r="M293" s="217">
        <f t="shared" si="17"/>
        <v>0</v>
      </c>
      <c r="N293" s="217">
        <v>1</v>
      </c>
      <c r="AA293" s="217">
        <f t="shared" si="18"/>
        <v>0</v>
      </c>
      <c r="AI293" s="217">
        <f t="shared" si="19"/>
        <v>0</v>
      </c>
    </row>
    <row r="294" spans="1:35" ht="12">
      <c r="A294" s="209" t="s">
        <v>617</v>
      </c>
      <c r="B294" s="210" t="s">
        <v>12</v>
      </c>
      <c r="J294" s="217">
        <f t="shared" si="16"/>
        <v>0</v>
      </c>
      <c r="M294" s="217">
        <f t="shared" si="17"/>
        <v>0</v>
      </c>
      <c r="W294" s="211">
        <v>1</v>
      </c>
      <c r="AA294" s="217">
        <f t="shared" si="18"/>
        <v>1</v>
      </c>
      <c r="AI294" s="217">
        <f t="shared" si="19"/>
        <v>0</v>
      </c>
    </row>
    <row r="295" spans="1:35" ht="12">
      <c r="A295" s="209" t="s">
        <v>424</v>
      </c>
      <c r="B295" s="210" t="s">
        <v>12</v>
      </c>
      <c r="J295" s="217">
        <f t="shared" si="16"/>
        <v>0</v>
      </c>
      <c r="M295" s="217">
        <f t="shared" si="17"/>
        <v>0</v>
      </c>
      <c r="W295" s="211">
        <v>3</v>
      </c>
      <c r="AA295" s="217">
        <f t="shared" si="18"/>
        <v>3</v>
      </c>
      <c r="AI295" s="217">
        <f t="shared" si="19"/>
        <v>0</v>
      </c>
    </row>
    <row r="296" spans="1:35" ht="12">
      <c r="A296" s="209" t="s">
        <v>609</v>
      </c>
      <c r="B296" s="210" t="s">
        <v>12</v>
      </c>
      <c r="J296" s="217">
        <f t="shared" si="16"/>
        <v>0</v>
      </c>
      <c r="M296" s="217">
        <f t="shared" si="17"/>
        <v>0</v>
      </c>
      <c r="V296" s="211">
        <v>1</v>
      </c>
      <c r="AA296" s="217">
        <f t="shared" si="18"/>
        <v>1</v>
      </c>
      <c r="AI296" s="217">
        <f t="shared" si="19"/>
        <v>0</v>
      </c>
    </row>
    <row r="297" spans="1:35" ht="12">
      <c r="A297" s="209" t="s">
        <v>274</v>
      </c>
      <c r="B297" s="210" t="s">
        <v>12</v>
      </c>
      <c r="C297" s="211">
        <v>1</v>
      </c>
      <c r="E297" s="211">
        <v>1</v>
      </c>
      <c r="J297" s="217">
        <f t="shared" si="16"/>
        <v>2</v>
      </c>
      <c r="M297" s="217">
        <f t="shared" si="17"/>
        <v>0</v>
      </c>
      <c r="S297" s="217">
        <v>1</v>
      </c>
      <c r="V297" s="211">
        <v>2</v>
      </c>
      <c r="AA297" s="217">
        <f t="shared" si="18"/>
        <v>2</v>
      </c>
      <c r="AF297" s="211">
        <v>6</v>
      </c>
      <c r="AI297" s="217">
        <f t="shared" si="19"/>
        <v>6</v>
      </c>
    </row>
    <row r="298" spans="1:35" ht="12">
      <c r="A298" s="209" t="s">
        <v>445</v>
      </c>
      <c r="B298" s="210" t="s">
        <v>12</v>
      </c>
      <c r="J298" s="217">
        <f t="shared" si="16"/>
        <v>0</v>
      </c>
      <c r="M298" s="217">
        <f t="shared" si="17"/>
        <v>0</v>
      </c>
      <c r="N298" s="217">
        <v>1</v>
      </c>
      <c r="AA298" s="217">
        <f t="shared" si="18"/>
        <v>0</v>
      </c>
      <c r="AI298" s="217">
        <f t="shared" si="19"/>
        <v>0</v>
      </c>
    </row>
    <row r="299" spans="1:35" ht="12">
      <c r="A299" s="209" t="s">
        <v>297</v>
      </c>
      <c r="B299" s="210" t="s">
        <v>12</v>
      </c>
      <c r="E299" s="211">
        <v>1</v>
      </c>
      <c r="J299" s="217">
        <f t="shared" si="16"/>
        <v>1</v>
      </c>
      <c r="M299" s="217">
        <f t="shared" si="17"/>
        <v>0</v>
      </c>
      <c r="AA299" s="217">
        <f t="shared" si="18"/>
        <v>0</v>
      </c>
      <c r="AI299" s="217">
        <f t="shared" si="19"/>
        <v>0</v>
      </c>
    </row>
    <row r="300" spans="1:35" ht="12">
      <c r="A300" s="209" t="s">
        <v>275</v>
      </c>
      <c r="B300" s="210" t="s">
        <v>12</v>
      </c>
      <c r="C300" s="211">
        <v>1</v>
      </c>
      <c r="J300" s="217">
        <f t="shared" si="16"/>
        <v>1</v>
      </c>
      <c r="L300" s="211">
        <f>1+1</f>
        <v>2</v>
      </c>
      <c r="M300" s="217">
        <f t="shared" si="17"/>
        <v>2</v>
      </c>
      <c r="O300" s="217">
        <v>1</v>
      </c>
      <c r="AA300" s="217">
        <f t="shared" si="18"/>
        <v>0</v>
      </c>
      <c r="AI300" s="217">
        <f t="shared" si="19"/>
        <v>0</v>
      </c>
    </row>
    <row r="301" spans="1:35" ht="12">
      <c r="A301" s="209" t="s">
        <v>620</v>
      </c>
      <c r="B301" s="210" t="s">
        <v>12</v>
      </c>
      <c r="J301" s="217">
        <f t="shared" si="16"/>
        <v>0</v>
      </c>
      <c r="M301" s="217">
        <f t="shared" si="17"/>
        <v>0</v>
      </c>
      <c r="X301" s="211">
        <v>1</v>
      </c>
      <c r="AA301" s="217">
        <f t="shared" si="18"/>
        <v>1</v>
      </c>
      <c r="AI301" s="217">
        <f t="shared" si="19"/>
        <v>0</v>
      </c>
    </row>
    <row r="302" spans="1:35" ht="12">
      <c r="A302" s="209" t="s">
        <v>331</v>
      </c>
      <c r="B302" s="210" t="s">
        <v>12</v>
      </c>
      <c r="G302" s="211">
        <v>15</v>
      </c>
      <c r="J302" s="217">
        <f t="shared" si="16"/>
        <v>15</v>
      </c>
      <c r="M302" s="217">
        <f t="shared" si="17"/>
        <v>0</v>
      </c>
      <c r="AA302" s="217">
        <f t="shared" si="18"/>
        <v>0</v>
      </c>
      <c r="AB302" s="211">
        <v>205</v>
      </c>
      <c r="AI302" s="217">
        <f t="shared" si="19"/>
        <v>205</v>
      </c>
    </row>
    <row r="303" spans="1:35" ht="12">
      <c r="A303" s="209" t="s">
        <v>323</v>
      </c>
      <c r="B303" s="210" t="s">
        <v>12</v>
      </c>
      <c r="G303" s="211">
        <v>18</v>
      </c>
      <c r="I303" s="211">
        <v>3</v>
      </c>
      <c r="J303" s="217">
        <f t="shared" si="16"/>
        <v>21</v>
      </c>
      <c r="M303" s="217">
        <f t="shared" si="17"/>
        <v>0</v>
      </c>
      <c r="T303" s="211">
        <v>4</v>
      </c>
      <c r="Y303" s="211">
        <v>12</v>
      </c>
      <c r="AA303" s="217">
        <f t="shared" si="18"/>
        <v>16</v>
      </c>
      <c r="AB303" s="211">
        <v>80</v>
      </c>
      <c r="AI303" s="217">
        <f t="shared" si="19"/>
        <v>80</v>
      </c>
    </row>
    <row r="304" spans="1:35" ht="12">
      <c r="A304" s="209" t="s">
        <v>310</v>
      </c>
      <c r="B304" s="210" t="s">
        <v>12</v>
      </c>
      <c r="J304" s="217">
        <f t="shared" si="16"/>
        <v>0</v>
      </c>
      <c r="K304" s="211">
        <v>1</v>
      </c>
      <c r="M304" s="217">
        <f t="shared" si="17"/>
        <v>1</v>
      </c>
      <c r="P304" s="217">
        <v>1</v>
      </c>
      <c r="Q304" s="217">
        <v>1</v>
      </c>
      <c r="S304" s="217">
        <v>1</v>
      </c>
      <c r="Y304" s="211">
        <v>2</v>
      </c>
      <c r="AA304" s="217">
        <f t="shared" si="18"/>
        <v>2</v>
      </c>
      <c r="AI304" s="217">
        <f t="shared" si="19"/>
        <v>0</v>
      </c>
    </row>
    <row r="305" spans="1:35" ht="12">
      <c r="A305" s="209" t="s">
        <v>284</v>
      </c>
      <c r="B305" s="210" t="s">
        <v>12</v>
      </c>
      <c r="E305" s="211">
        <v>1</v>
      </c>
      <c r="J305" s="217">
        <f t="shared" si="16"/>
        <v>1</v>
      </c>
      <c r="M305" s="217">
        <f t="shared" si="17"/>
        <v>0</v>
      </c>
      <c r="AA305" s="217">
        <f t="shared" si="18"/>
        <v>0</v>
      </c>
      <c r="AI305" s="217">
        <f t="shared" si="19"/>
        <v>0</v>
      </c>
    </row>
    <row r="306" spans="1:35" ht="12">
      <c r="A306" s="209" t="s">
        <v>602</v>
      </c>
      <c r="B306" s="210" t="s">
        <v>12</v>
      </c>
      <c r="J306" s="217">
        <f>SUM(C306:I306)</f>
        <v>0</v>
      </c>
      <c r="M306" s="217">
        <f t="shared" si="17"/>
        <v>0</v>
      </c>
      <c r="V306" s="211">
        <v>1</v>
      </c>
      <c r="AA306" s="217">
        <f t="shared" si="18"/>
        <v>1</v>
      </c>
      <c r="AI306" s="217">
        <f t="shared" si="19"/>
        <v>0</v>
      </c>
    </row>
    <row r="307" ht="12">
      <c r="M307" s="217">
        <f t="shared" si="17"/>
        <v>0</v>
      </c>
    </row>
  </sheetData>
  <sheetProtection/>
  <mergeCells count="12">
    <mergeCell ref="R1:R3"/>
    <mergeCell ref="S1:S3"/>
    <mergeCell ref="AA1:AA3"/>
    <mergeCell ref="AI1:AI3"/>
    <mergeCell ref="N1:N3"/>
    <mergeCell ref="O1:O3"/>
    <mergeCell ref="P1:P3"/>
    <mergeCell ref="Q1:Q3"/>
    <mergeCell ref="A2:A3"/>
    <mergeCell ref="B2:B3"/>
    <mergeCell ref="J1:J3"/>
    <mergeCell ref="M1:M3"/>
  </mergeCells>
  <printOptions horizontalCentered="1"/>
  <pageMargins left="0.2755905511811024" right="0.2362204724409449" top="0.5905511811023623" bottom="0.5118110236220472" header="0.31496062992125984" footer="0.31496062992125984"/>
  <pageSetup horizontalDpi="600" verticalDpi="600" orientation="landscape" paperSize="9" r:id="rId1"/>
  <headerFooter alignWithMargins="0">
    <oddHeader xml:space="preserve">&amp;C&amp;"Times New Roman,Félkövér dőlt"Kimutatás a Hivatal és KSZK használatában lévő eszközökről </oddHeader>
    <oddFooter>&amp;C&amp;"Times New Roman,Dőlt"&amp;8&amp;P.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Polgári Kistérség Többcélú Társulás</dc:creator>
  <cp:keywords/>
  <dc:description/>
  <cp:lastModifiedBy>Molnár Jánosné</cp:lastModifiedBy>
  <cp:lastPrinted>2012-10-05T09:30:34Z</cp:lastPrinted>
  <dcterms:created xsi:type="dcterms:W3CDTF">2012-10-01T15:30:06Z</dcterms:created>
  <dcterms:modified xsi:type="dcterms:W3CDTF">2013-04-16T12:27:10Z</dcterms:modified>
  <cp:category/>
  <cp:version/>
  <cp:contentType/>
  <cp:contentStatus/>
</cp:coreProperties>
</file>